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Encounters List" sheetId="1" r:id="rId4"/>
    <sheet state="visible" name="Token List" sheetId="2" r:id="rId5"/>
    <sheet state="visible" name="XP Tables" sheetId="3" r:id="rId6"/>
    <sheet state="visible" name="Maps" sheetId="4" r:id="rId7"/>
  </sheets>
  <definedNames/>
  <calcPr/>
</workbook>
</file>

<file path=xl/sharedStrings.xml><?xml version="1.0" encoding="utf-8"?>
<sst xmlns="http://schemas.openxmlformats.org/spreadsheetml/2006/main" count="1613" uniqueCount="1005">
  <si>
    <t>Maps, Encounters, Tokens, and XP List</t>
  </si>
  <si>
    <t xml:space="preserve">Average Party Level </t>
  </si>
  <si>
    <t xml:space="preserve"># Players </t>
  </si>
  <si>
    <t>Some creatures optionally appear in different locations in the same area.</t>
  </si>
  <si>
    <r>
      <rPr>
        <rFont val="Calibri"/>
        <i/>
        <color theme="1"/>
      </rPr>
      <t xml:space="preserve">The maps in </t>
    </r>
    <r>
      <rPr>
        <rFont val="Calibri"/>
        <b/>
        <i/>
        <color rgb="FF0000FF"/>
      </rPr>
      <t>BLUE</t>
    </r>
    <r>
      <rPr>
        <rFont val="Calibri"/>
        <i/>
        <color rgb="FF274E13"/>
      </rPr>
      <t xml:space="preserve"> </t>
    </r>
    <r>
      <rPr>
        <rFont val="Calibri"/>
        <i/>
        <color theme="1"/>
      </rPr>
      <t>are the those I will have for sale on DMs Guild</t>
    </r>
  </si>
  <si>
    <t>XP totals include friendly creatures.</t>
  </si>
  <si>
    <r>
      <rPr>
        <rFont val="Calibri"/>
        <i/>
        <color theme="1"/>
      </rPr>
      <t xml:space="preserve">The maps in </t>
    </r>
    <r>
      <rPr>
        <rFont val="Calibri"/>
        <b/>
        <i/>
        <color rgb="FFED7D31"/>
      </rPr>
      <t>ORANGE</t>
    </r>
    <r>
      <rPr>
        <rFont val="Calibri"/>
        <b/>
        <i/>
        <color rgb="FF274E13"/>
      </rPr>
      <t xml:space="preserve"> </t>
    </r>
    <r>
      <rPr>
        <rFont val="Calibri"/>
        <i/>
        <color theme="1"/>
      </rPr>
      <t>are the those that are free in this google drive</t>
    </r>
  </si>
  <si>
    <t>Map</t>
  </si>
  <si>
    <t>Size WxH Inches</t>
  </si>
  <si>
    <t>Encounter</t>
  </si>
  <si>
    <t>Tokens</t>
  </si>
  <si>
    <t>XP</t>
  </si>
  <si>
    <t># Enemies</t>
  </si>
  <si>
    <t>Adjusted XP</t>
  </si>
  <si>
    <t>Difficulty</t>
  </si>
  <si>
    <t>Chapter 1: A Dangerous Journey</t>
  </si>
  <si>
    <t>1-01 Goblin Ambush</t>
  </si>
  <si>
    <t>19x27</t>
  </si>
  <si>
    <t>Goblin Ambush</t>
  </si>
  <si>
    <t>4 Goblin</t>
  </si>
  <si>
    <t>1-02 Cragmore Hideout</t>
  </si>
  <si>
    <t>28x19</t>
  </si>
  <si>
    <t>14 Goblin</t>
  </si>
  <si>
    <t>-</t>
  </si>
  <si>
    <t>H1: Cave Mouth</t>
  </si>
  <si>
    <t>H2: Goblin Guard Post</t>
  </si>
  <si>
    <t>2 Goblin, Goblin Boss</t>
  </si>
  <si>
    <t>H3: Kennel</t>
  </si>
  <si>
    <t>3 Wolf</t>
  </si>
  <si>
    <t>H4: Steep Passage</t>
  </si>
  <si>
    <t>Giant Poisonous Snake</t>
  </si>
  <si>
    <t>H5: Overpass</t>
  </si>
  <si>
    <t>1 Goblin</t>
  </si>
  <si>
    <t>H6: Goblin Den</t>
  </si>
  <si>
    <t>5 Goblin, Sildar Hallwinter, Yeemik, Errk</t>
  </si>
  <si>
    <t>H7: Twin Pools Cave</t>
  </si>
  <si>
    <t>3 Goblin, 2 Wolf</t>
  </si>
  <si>
    <t>H8: Klarg’s Cave</t>
  </si>
  <si>
    <t>Klarg, Ripper, 2 Goblin</t>
  </si>
  <si>
    <t>Chapter 2: Trouble in Phandalin</t>
  </si>
  <si>
    <t>5 Commoner Male, 5 Commoner Female</t>
  </si>
  <si>
    <t>2-01 Phandalin Town Centre</t>
  </si>
  <si>
    <t>120x120</t>
  </si>
  <si>
    <t>Stonehill Inn, Shrine of Luck, Lionshield Coster, Townmaster’s Hall, Barthen’s Provisions, Phandalin Miner’s Exchange, Woodworker, Alderleaf Farm, The Sleeping Giant, Thawnia Browne, Aida Camber, Cathlette Camber, Nalpina Goldstone, Mildra Merkel, Oskar Ninebough, Shansa, Hovnar Tartesh, Menvin Tartesh, Unmiel, Wramble</t>
  </si>
  <si>
    <t>Toblen Stonehill, Narth, Elsa, Lanar, Trilena Stonehill, Pip, Freda, Sister Garaele, Linene Graywind, Harbin Wester, Elmina Barthen, Ander, Thistle, Halia Thornton, Qelline Alderleaf, Carp, Daran Edermath, Sildar Hallwinter, Grista, 4 Redbrand Ruffian, Wheel-of-Fortune, Halfling Female, Human Miner, Elf Baker, Human Female, Toddler, Human Male, Gwyn Oresong, Tamara Stonehill</t>
  </si>
  <si>
    <t>2-02 Tresendar Manor</t>
  </si>
  <si>
    <t>32x20</t>
  </si>
  <si>
    <t>Tresendar Manor</t>
  </si>
  <si>
    <t>2-03 Redbrand Hideout</t>
  </si>
  <si>
    <t>R1: Cellar</t>
  </si>
  <si>
    <t>R2: Barracks</t>
  </si>
  <si>
    <t>3 Bandit</t>
  </si>
  <si>
    <t>R3: Trapped Hall</t>
  </si>
  <si>
    <t>R4: Tresendar Crypts</t>
  </si>
  <si>
    <t>6 Skeleton</t>
  </si>
  <si>
    <t>R5: Holding Cells</t>
  </si>
  <si>
    <t>3 Bandit, Mirna Dendrar, Nars, Nilsa</t>
  </si>
  <si>
    <t>R6: Armory</t>
  </si>
  <si>
    <t>R7: Storeroom and Work Area</t>
  </si>
  <si>
    <t>R8: Crevasse Cave</t>
  </si>
  <si>
    <t>Ssarnak</t>
  </si>
  <si>
    <t>R9: Guard Barracks</t>
  </si>
  <si>
    <t>4 Bugbear, Droop</t>
  </si>
  <si>
    <t>R10: Common Room</t>
  </si>
  <si>
    <t>2 Redbrand Ruffian, 2 Bandit</t>
  </si>
  <si>
    <t>R11: Wizard’s Workshop</t>
  </si>
  <si>
    <t>Zeond</t>
  </si>
  <si>
    <t>R12: Glasstaff’s Quarters</t>
  </si>
  <si>
    <t>Glasstaff</t>
  </si>
  <si>
    <t>Chapter 3: The Spider’s Web</t>
  </si>
  <si>
    <t>3-01 Encounter Day 1-2 Stirges</t>
  </si>
  <si>
    <t>Wilderness Encounters Day Roll 1-2 Stirges</t>
  </si>
  <si>
    <t>3-6 Strige</t>
  </si>
  <si>
    <t>3-02 Encounter Night 1-3 Stirges</t>
  </si>
  <si>
    <t>Wilderness Encounters Night Roll 1-3 Stirges</t>
  </si>
  <si>
    <t>3-03 Encounter Night 4 Ghouls</t>
  </si>
  <si>
    <t>Wilderness Encounters Night Roll 4 Ghouls</t>
  </si>
  <si>
    <t>2-5 Ghoul</t>
  </si>
  <si>
    <t>3-04 Encounter Day 3-4 Ogre</t>
  </si>
  <si>
    <t>Wilderness Encounters Day Roll 3-4 Ogre</t>
  </si>
  <si>
    <t>Ogre</t>
  </si>
  <si>
    <t>3-05 Encounter Day 5-6 Goblins</t>
  </si>
  <si>
    <t>Wilderness Encounters Day Roll 5-6 Goblins</t>
  </si>
  <si>
    <t>4-8 Goblin, Goblin Boss</t>
  </si>
  <si>
    <t>3-06 Encounter Night 5 Goblins</t>
  </si>
  <si>
    <t>Wilderness Encounters Night Roll 5 Goblins</t>
  </si>
  <si>
    <t>3-07 Encounter Day 7-8 Hobgoblins</t>
  </si>
  <si>
    <t>Wilderness Encounters Day Roll 7-8 Hobgoblins</t>
  </si>
  <si>
    <t>4-7 Hobgoblin</t>
  </si>
  <si>
    <t>3-08 Encounter Night 6 Hobgoblins</t>
  </si>
  <si>
    <t>Wilderness Encounters Night Roll 6 Hobgoblins</t>
  </si>
  <si>
    <t>3-09 Encounter Day 9-10 Bugbears</t>
  </si>
  <si>
    <t>Wilderness Encounters Day Roll 9-10 Bugbears</t>
  </si>
  <si>
    <t>2 Bugbear</t>
  </si>
  <si>
    <t>3-10 Encounter Night 7-8 Bugbears</t>
  </si>
  <si>
    <t>Wilderness Encounters Night Roll 7-8 Bugbears</t>
  </si>
  <si>
    <t>3-11 Encounter Day 11 Wolves</t>
  </si>
  <si>
    <t>Wilderness Encounters Day Roll 11 Wolves</t>
  </si>
  <si>
    <t>3-6 Wolf</t>
  </si>
  <si>
    <t>3-12 Encounter Night 9-10 Wolves</t>
  </si>
  <si>
    <t>Wilderness Encounters Night Roll 9-10 Wolves</t>
  </si>
  <si>
    <t>3-13 Encounter Day 12 Owlbear</t>
  </si>
  <si>
    <t>Wilderness Encounters Day Roll 12 Owlbear</t>
  </si>
  <si>
    <t>Owlbear</t>
  </si>
  <si>
    <t>3-14 Encounter Night 11-12 Owlbear</t>
  </si>
  <si>
    <t>Wilderness Encounters Night Roll 11-12 Owlbear</t>
  </si>
  <si>
    <t>3-15 Conyberry</t>
  </si>
  <si>
    <t>Conyberry</t>
  </si>
  <si>
    <t>3-16 Agathas Lair</t>
  </si>
  <si>
    <t>Conyberry and Agatha’s Lair</t>
  </si>
  <si>
    <t>Agatha</t>
  </si>
  <si>
    <t>3-17 Old Owl Well</t>
  </si>
  <si>
    <t>17x24</t>
  </si>
  <si>
    <t>Old Owl Well</t>
  </si>
  <si>
    <t>12 Zombie, Hamun Kost</t>
  </si>
  <si>
    <t>3-18 Ruins of Thundertree</t>
  </si>
  <si>
    <t>58x40</t>
  </si>
  <si>
    <t>Ruins of Thundertree</t>
  </si>
  <si>
    <t>U1: Westernmost Cottage</t>
  </si>
  <si>
    <t>2 Twig Blight</t>
  </si>
  <si>
    <t>U2: Blighted Cottages</t>
  </si>
  <si>
    <t>U3: The Brown Horse</t>
  </si>
  <si>
    <t>6 Ash Zombie</t>
  </si>
  <si>
    <t>U4: Druid’s Watch Post</t>
  </si>
  <si>
    <t>Reidoth</t>
  </si>
  <si>
    <t>U5: Blighted Farmhouse</t>
  </si>
  <si>
    <t>12 Twig Blight, 2 Needle Blight</t>
  </si>
  <si>
    <t>U6: Ruined Store</t>
  </si>
  <si>
    <t>2 Giant Spider</t>
  </si>
  <si>
    <t>U7: Old Tower</t>
  </si>
  <si>
    <t>Venomfang</t>
  </si>
  <si>
    <t>U8: Old Smithy</t>
  </si>
  <si>
    <t>4 Ash Zombie</t>
  </si>
  <si>
    <t>U9: Herbalist’s Shop</t>
  </si>
  <si>
    <t>U10: Town Square</t>
  </si>
  <si>
    <t>U11: Old Garrison</t>
  </si>
  <si>
    <t>5 Ash Zombie</t>
  </si>
  <si>
    <t>U12: Weaver’s Cottage</t>
  </si>
  <si>
    <t>4 Twig Blight, 2 Needle Blight</t>
  </si>
  <si>
    <t>U13: Dragon Cultists' Cottage</t>
  </si>
  <si>
    <t>5 Cultist, Favric</t>
  </si>
  <si>
    <t>3-19 Wyvern Tor</t>
  </si>
  <si>
    <t>18x25</t>
  </si>
  <si>
    <t>Wyvern Tor</t>
  </si>
  <si>
    <t>Brughor Axe-Biter, 5 Bugbear, Gog</t>
  </si>
  <si>
    <t>3-20 Cragmaw Castle</t>
  </si>
  <si>
    <t>30x21</t>
  </si>
  <si>
    <t>Cragmaw Castle</t>
  </si>
  <si>
    <t>C1: Castle Entrance</t>
  </si>
  <si>
    <t>C2: Trapped Hall</t>
  </si>
  <si>
    <t>C3: Archer Post</t>
  </si>
  <si>
    <t>2 Goblin Boss</t>
  </si>
  <si>
    <t>C4: Ruined Quarters</t>
  </si>
  <si>
    <t>3 Goblin</t>
  </si>
  <si>
    <t>C5: Storeroom</t>
  </si>
  <si>
    <t>C6: Hobgoblin Quarters</t>
  </si>
  <si>
    <t>4 Hobgoblin</t>
  </si>
  <si>
    <t>C7: Banquet Hall</t>
  </si>
  <si>
    <t>6 Goblin, Yegg</t>
  </si>
  <si>
    <t>C8: Dark Hall</t>
  </si>
  <si>
    <t>Grick</t>
  </si>
  <si>
    <t>C9: Goblin Shrine</t>
  </si>
  <si>
    <t>Lhupo, 2 Goblin</t>
  </si>
  <si>
    <t>C10: Postern Gate</t>
  </si>
  <si>
    <t>C11: Ruined Tower</t>
  </si>
  <si>
    <t>C12: Guard Quarters</t>
  </si>
  <si>
    <t>C13: Haunted Tower</t>
  </si>
  <si>
    <t>Grell</t>
  </si>
  <si>
    <t>C14: King’s Quarters</t>
  </si>
  <si>
    <t>King Grol, Snarl, Drow Female, Vyerith, Gundren Rockseeker</t>
  </si>
  <si>
    <t>Chapter 4: Wave Echo Cave</t>
  </si>
  <si>
    <t>4-01 Wave Echo Cave</t>
  </si>
  <si>
    <t>74x97</t>
  </si>
  <si>
    <t>Wandering Monsters 1-3 Stirges</t>
  </si>
  <si>
    <t>2-8 Stirge</t>
  </si>
  <si>
    <t>Wandering Monsters 4-5 Ghouls</t>
  </si>
  <si>
    <t>1-4 Ghoul</t>
  </si>
  <si>
    <t>Wandering Monsters 6 Gricks</t>
  </si>
  <si>
    <t>1-4 Grick</t>
  </si>
  <si>
    <t>Wandering Monsters 7-8 Bugbears</t>
  </si>
  <si>
    <t>1-4 Bugbear</t>
  </si>
  <si>
    <t>Wandering Monsters 9 Skeletons</t>
  </si>
  <si>
    <t>1-6 Skeleton</t>
  </si>
  <si>
    <t>Wandering Monsters 10 Zombies</t>
  </si>
  <si>
    <t>1-6 Zombie</t>
  </si>
  <si>
    <t>Wandering Monsters 11-12 Ochre Jelly</t>
  </si>
  <si>
    <t>Ochre Jelly</t>
  </si>
  <si>
    <t>W1: Cave Entrance</t>
  </si>
  <si>
    <t>W2: Mine Tunnels</t>
  </si>
  <si>
    <t>W3: Old Entrance</t>
  </si>
  <si>
    <t>6 Stirge</t>
  </si>
  <si>
    <t>W4: Old Guardroom</t>
  </si>
  <si>
    <t>2 Ogre Zombie, 6 Dwarf Zombie</t>
  </si>
  <si>
    <t>W5: Assayers’ Office</t>
  </si>
  <si>
    <t>W6: South Barracks</t>
  </si>
  <si>
    <t>3 Ghoul</t>
  </si>
  <si>
    <t>W7: Ruined Storeroom</t>
  </si>
  <si>
    <t>W8: Fungi Cavern</t>
  </si>
  <si>
    <t>2 Violet Fungi</t>
  </si>
  <si>
    <t>W9: Great Cavern</t>
  </si>
  <si>
    <t>5 Ghoul</t>
  </si>
  <si>
    <t>W10: Dark Pool</t>
  </si>
  <si>
    <t>Giant Constrictor Snake</t>
  </si>
  <si>
    <t>W11: North Quarters</t>
  </si>
  <si>
    <t>6 Bugbear</t>
  </si>
  <si>
    <t>W12: Smelter Cavern</t>
  </si>
  <si>
    <t>8 Dwarf Zombie, Flameskull</t>
  </si>
  <si>
    <t>W13: Starry Cavern</t>
  </si>
  <si>
    <t>W14: Wizards’ Quarters</t>
  </si>
  <si>
    <t>Mormesk the Wraith</t>
  </si>
  <si>
    <t>W15: Forge of Spells</t>
  </si>
  <si>
    <t>Spectator</t>
  </si>
  <si>
    <t>W16: Booming Cavern</t>
  </si>
  <si>
    <t>Giant Octopus</t>
  </si>
  <si>
    <t>W17: Old Streambed</t>
  </si>
  <si>
    <t>W18: Collapsed Cavern</t>
  </si>
  <si>
    <t>4 Bugbear, Vhalak, Drow Male</t>
  </si>
  <si>
    <t>W19: Temple of Dumathoin</t>
  </si>
  <si>
    <t>Nezznar the Spider, 2 Bugbear, 4 Giant Spider, Vhalak, Nundro Rockseeker</t>
  </si>
  <si>
    <t>W20: Priests’ Quarters</t>
  </si>
  <si>
    <t>Nundro Rockseeker</t>
  </si>
  <si>
    <t>Chapter 5: Paths of Peril</t>
  </si>
  <si>
    <t>5-01 Phandalin Town Centre</t>
  </si>
  <si>
    <t>Stonehill Inn, Shrine of Luck, Lionshield Coster, Townmaster’s Hall, Barthen’s Provisions, Phandalin Miner’s Exchange, Woodworker, Alderleaf Farm, The Sleeping Giant</t>
  </si>
  <si>
    <t>Goblin Mischief 1</t>
  </si>
  <si>
    <t>Goblin Psi Commander</t>
  </si>
  <si>
    <t>Goblin Mischief 2</t>
  </si>
  <si>
    <t>4 Goblin, Human Female Old</t>
  </si>
  <si>
    <t>Goblin Mischief 3</t>
  </si>
  <si>
    <t>3 Goblin, Goat</t>
  </si>
  <si>
    <t>Goblin Mischief 4</t>
  </si>
  <si>
    <t>2 Goblin Psi Brawler</t>
  </si>
  <si>
    <t>Goblin Mischief 5</t>
  </si>
  <si>
    <t>5 Goblin</t>
  </si>
  <si>
    <t>Goblin Mischief 6</t>
  </si>
  <si>
    <t>Goblin Mischief 7</t>
  </si>
  <si>
    <t>5 Human Miner, Goblin Psi Commander</t>
  </si>
  <si>
    <t>Goblin Mischief 8</t>
  </si>
  <si>
    <t>Goblin Psi Brawler, 2 Goblin</t>
  </si>
  <si>
    <t>Goblin Mischief 9</t>
  </si>
  <si>
    <t>2 Goblin, 2 Draft Horse</t>
  </si>
  <si>
    <t>Goblin Mischief 10</t>
  </si>
  <si>
    <t>5-02 Well Cavern</t>
  </si>
  <si>
    <t>15x21</t>
  </si>
  <si>
    <t>Barthen's Well</t>
  </si>
  <si>
    <t>Otyugh</t>
  </si>
  <si>
    <t>5-03 Goblin Camp</t>
  </si>
  <si>
    <t>Miner's Exchange</t>
  </si>
  <si>
    <t>3 Goblin Psi Brawler</t>
  </si>
  <si>
    <t>5-04 Phandalin Alleys</t>
  </si>
  <si>
    <t>Shrine of Luck</t>
  </si>
  <si>
    <t>5-05 Rooftop Stash</t>
  </si>
  <si>
    <t>Sleeping Giant</t>
  </si>
  <si>
    <t>Goblin Psi Commander, 2 Goblin Psi Brawler</t>
  </si>
  <si>
    <t>5-06 Zorzulas Rest</t>
  </si>
  <si>
    <t>34x45</t>
  </si>
  <si>
    <t>Z1: Entrance</t>
  </si>
  <si>
    <t>2 Goblin Psi Commander</t>
  </si>
  <si>
    <t>Z2: Vestibule</t>
  </si>
  <si>
    <t>Z3: Mess Hall</t>
  </si>
  <si>
    <t>2-8 Goblin, 1-6 Goblin Psi Brawler, 1-4 Goblin Psi Commander</t>
  </si>
  <si>
    <t>Z4: Bunks</t>
  </si>
  <si>
    <t>1-6 Goblin Psi Brawler</t>
  </si>
  <si>
    <t>Z5: Latrines</t>
  </si>
  <si>
    <t>Z6: Hot Spring</t>
  </si>
  <si>
    <t>Z7: Overlook Forge</t>
  </si>
  <si>
    <t>3  Feral Ashenwight</t>
  </si>
  <si>
    <t>Z8: Kitchen</t>
  </si>
  <si>
    <t>Bessie</t>
  </si>
  <si>
    <t>Z9: Pantry</t>
  </si>
  <si>
    <t>Z10: Captain’s Suite</t>
  </si>
  <si>
    <t>Hjoldak</t>
  </si>
  <si>
    <t>Z11: Vault</t>
  </si>
  <si>
    <t>Z12: Mining Tunnels Entrance</t>
  </si>
  <si>
    <t>Z13: Mine Cart Maintenance Chamber</t>
  </si>
  <si>
    <t>Z14: Crystal Cavern</t>
  </si>
  <si>
    <t>3 Grick</t>
  </si>
  <si>
    <t>Z15: Cliff Strip Mine</t>
  </si>
  <si>
    <t>3  Feral Ashenwight, 3 Psionic Ashenwight</t>
  </si>
  <si>
    <t>Z16: Cesspit</t>
  </si>
  <si>
    <t>Otyugh Mutate</t>
  </si>
  <si>
    <t>Z17: Shrine to Ilsensine</t>
  </si>
  <si>
    <t>Z18: Storage Chamber</t>
  </si>
  <si>
    <t>Fiendish Auger</t>
  </si>
  <si>
    <t>Z19: Sanctum Crossing</t>
  </si>
  <si>
    <t>5-07 Indigo Sanctum</t>
  </si>
  <si>
    <t>21x28</t>
  </si>
  <si>
    <t>Entering the Sanctum</t>
  </si>
  <si>
    <t>Ruxithid the Chosen, Shield Guardian, 2 Goblin Psi Brawler</t>
  </si>
  <si>
    <t>Chapter 6: The Shattered Obelisk</t>
  </si>
  <si>
    <t>6-01 Phandalin Town Centre</t>
  </si>
  <si>
    <t>6-02 Marthungrims Home</t>
  </si>
  <si>
    <t>9x12</t>
  </si>
  <si>
    <t>Quest: Pip’s Adventure</t>
  </si>
  <si>
    <t>3 Encephalon Gemmule</t>
  </si>
  <si>
    <t>Quest: The Odd Cow</t>
  </si>
  <si>
    <t>Daisy, 4 Psychic Gray Ooze</t>
  </si>
  <si>
    <t>6-03 Hardyhammer Mine</t>
  </si>
  <si>
    <t>21x15</t>
  </si>
  <si>
    <t>Quest: Missing Miners</t>
  </si>
  <si>
    <t>Shambling Mound</t>
  </si>
  <si>
    <t>6-04 Talhundereth</t>
  </si>
  <si>
    <t>33x43</t>
  </si>
  <si>
    <t>T1: Temple Entrance</t>
  </si>
  <si>
    <t>Fremine, Frowode, 4 Animated Boulder</t>
  </si>
  <si>
    <t>T2: Deepening Hall</t>
  </si>
  <si>
    <t>T3: Lesser Chapel</t>
  </si>
  <si>
    <t>Honna, Cameren, 2 Animated Boulder</t>
  </si>
  <si>
    <t>T4: Priest Quarters</t>
  </si>
  <si>
    <t>T5: Sparring Chamber</t>
  </si>
  <si>
    <t>Helmed Horror, 2 Animated Armor</t>
  </si>
  <si>
    <t>T6: Training Master’s Quarters</t>
  </si>
  <si>
    <t>T7: Armory</t>
  </si>
  <si>
    <t>6 Dust Mephit, Wight</t>
  </si>
  <si>
    <t>T8: Vault</t>
  </si>
  <si>
    <t>T9: Residential Room</t>
  </si>
  <si>
    <t>T10: Private Rooms</t>
  </si>
  <si>
    <t>Falfark, 2 Encephalon Gemmule</t>
  </si>
  <si>
    <t>T11: Common Room</t>
  </si>
  <si>
    <t>Intellect Snare</t>
  </si>
  <si>
    <t>T12: Kitchen</t>
  </si>
  <si>
    <t>T13: Pantry</t>
  </si>
  <si>
    <t>T14: Reading Room</t>
  </si>
  <si>
    <t>Erdan Vosselth, Thiala Sharne, Vellios Keethe</t>
  </si>
  <si>
    <t>T15: Librarian’s Room</t>
  </si>
  <si>
    <t>Nythalyn Henlifel, Yanthdel Henlifel</t>
  </si>
  <si>
    <t>T16: Library</t>
  </si>
  <si>
    <t>2 Earth Elemental</t>
  </si>
  <si>
    <t>T17: Defaced Statue</t>
  </si>
  <si>
    <t>Malinia, 4 Encephalon Gemmule</t>
  </si>
  <si>
    <t>T18: Cleansing Chamber</t>
  </si>
  <si>
    <t>Ontharyx, 3 Humaoid Mutate</t>
  </si>
  <si>
    <t>T19: Procession Hall</t>
  </si>
  <si>
    <t>T20: Crypt Entrance</t>
  </si>
  <si>
    <t>T21: Worship Hall</t>
  </si>
  <si>
    <t>Encephalon Cluster, 4 Encephalon Gemmule</t>
  </si>
  <si>
    <t>6-05 Crypt of the Talhund</t>
  </si>
  <si>
    <t>48x34</t>
  </si>
  <si>
    <t>P1: Lower Landing</t>
  </si>
  <si>
    <t>4 Crypt Guardian</t>
  </si>
  <si>
    <t>P2: Ghostly Hall</t>
  </si>
  <si>
    <t>P3: Corpse Preparation Rooms</t>
  </si>
  <si>
    <t>P4: Hidden Sanctum Access Rooms</t>
  </si>
  <si>
    <t>P5: Watery Chamber</t>
  </si>
  <si>
    <t>Grandlejaw, Kellikilli</t>
  </si>
  <si>
    <t>P6: Honored Approach</t>
  </si>
  <si>
    <t>P7: Reliquary</t>
  </si>
  <si>
    <t>P8: Honored Dead</t>
  </si>
  <si>
    <t>Clay Golem</t>
  </si>
  <si>
    <t>P9: Historian’s Tomb</t>
  </si>
  <si>
    <t>Rivibiddel</t>
  </si>
  <si>
    <t>P10: Founder’s Tomb</t>
  </si>
  <si>
    <t>Dwarf Skeleton</t>
  </si>
  <si>
    <t>P11: Valiant Approach</t>
  </si>
  <si>
    <t>4 Dwarf Skeleton</t>
  </si>
  <si>
    <t>P12: Valiant Dead</t>
  </si>
  <si>
    <t>P13: General’s Tomb</t>
  </si>
  <si>
    <t>Brelta Gemblade, Murnig, Nelja</t>
  </si>
  <si>
    <t>P14: Rotating Sanctum</t>
  </si>
  <si>
    <t>3 Wraith</t>
  </si>
  <si>
    <t>P15: Blessed Dead</t>
  </si>
  <si>
    <t>6 Crypt Guardian</t>
  </si>
  <si>
    <t>P16: Haunted Hall</t>
  </si>
  <si>
    <t>P17: Architect’s Tomb</t>
  </si>
  <si>
    <t>Shield Guardian, Mummy</t>
  </si>
  <si>
    <t>P18: Obelisk Chamber</t>
  </si>
  <si>
    <t>7 Specter</t>
  </si>
  <si>
    <t>6-06 Gibbet Crossing</t>
  </si>
  <si>
    <t>72x94</t>
  </si>
  <si>
    <t>G1: Surface Entrance</t>
  </si>
  <si>
    <t>G2: Storeroom</t>
  </si>
  <si>
    <t>G3: Cage Workshop</t>
  </si>
  <si>
    <t>4 Feral Ashenwight</t>
  </si>
  <si>
    <t>G4: Living Quarters</t>
  </si>
  <si>
    <t>G5: Showroom</t>
  </si>
  <si>
    <t>G6: Prison</t>
  </si>
  <si>
    <t>Vakketar, 4 Animated Chain</t>
  </si>
  <si>
    <t>G7: Stairs to Flooded Passage</t>
  </si>
  <si>
    <t>G8: Intersection</t>
  </si>
  <si>
    <t>Grick Alpha</t>
  </si>
  <si>
    <t>G9: Depleted Mine</t>
  </si>
  <si>
    <t>6 Grick</t>
  </si>
  <si>
    <t>G10: Collapsed Tunnel</t>
  </si>
  <si>
    <t>2 Roper</t>
  </si>
  <si>
    <t>G11: Talhundereth Passage</t>
  </si>
  <si>
    <t>G12: Receiving Room</t>
  </si>
  <si>
    <t>G13: Private Rooms</t>
  </si>
  <si>
    <t>G14: Toppled Tower</t>
  </si>
  <si>
    <t>Zoklork, 2 Earth elemental</t>
  </si>
  <si>
    <t>G15: Duergar Delegate Room</t>
  </si>
  <si>
    <t>G16: Negotiating Chamber</t>
  </si>
  <si>
    <t>4 Chuul</t>
  </si>
  <si>
    <t>G17: Drow Delegation Room</t>
  </si>
  <si>
    <t>G18: Drow Passage</t>
  </si>
  <si>
    <t>G19: Azfadiel Receiving Room</t>
  </si>
  <si>
    <t>G20: Azfadiel Shrine</t>
  </si>
  <si>
    <t>Zuluthl, Giant Spider, Drow Female, Mist</t>
  </si>
  <si>
    <t>G21: Receiving Room</t>
  </si>
  <si>
    <t>5 Grimlock, 2 Basilisk</t>
  </si>
  <si>
    <t>G22: Moldy Room</t>
  </si>
  <si>
    <t>G23: Killing Hall</t>
  </si>
  <si>
    <t>2 Grimlock</t>
  </si>
  <si>
    <t>G24: Guard Room</t>
  </si>
  <si>
    <t>Qunbraxel, 4 Grimlock</t>
  </si>
  <si>
    <t>G25: Drow Vault</t>
  </si>
  <si>
    <t>6-07 Mudslick Tower</t>
  </si>
  <si>
    <t>32x10</t>
  </si>
  <si>
    <t>Mudslick  Tower</t>
  </si>
  <si>
    <t>Chapter 7: Rifts in Reality</t>
  </si>
  <si>
    <t>7-01 Phandalin Town Centre</t>
  </si>
  <si>
    <t>7-02 Encounter 1-2 Grells</t>
  </si>
  <si>
    <t>Tunnel Encounters Roll 1-2 Grells</t>
  </si>
  <si>
    <t>1-4 Grell</t>
  </si>
  <si>
    <t>7-03 Encounter 3 Gibbering Mouthers</t>
  </si>
  <si>
    <t>Tunnel Encounters Roll 3 Gibbering Mouthers</t>
  </si>
  <si>
    <t>1-6 Gibbering Mouther</t>
  </si>
  <si>
    <t>7-04 Encounter 4 Intellect Devourer</t>
  </si>
  <si>
    <t>Tunnel Encounters Roll 4 Intellect Devourer</t>
  </si>
  <si>
    <t>Intellect Devourer, Quaggoth</t>
  </si>
  <si>
    <t>7-05 Encounter 5 Fomorian</t>
  </si>
  <si>
    <t>Tunnel Encounters Roll 5 Fomorian</t>
  </si>
  <si>
    <t>Fomorian</t>
  </si>
  <si>
    <t>7-06 Encounter 6 Hook Horrors</t>
  </si>
  <si>
    <t>Tunnel Encounters Roll 6 Hook Horrors</t>
  </si>
  <si>
    <t>2-5 Hook Horror</t>
  </si>
  <si>
    <t>7-07 Encounter 7 Quaggoths</t>
  </si>
  <si>
    <t>Tunnel Encounters Roll 7 Quaggoths</t>
  </si>
  <si>
    <t>1-6 Quaggoth</t>
  </si>
  <si>
    <t>7-08 Encounter 8 Trogs and Barlgura</t>
  </si>
  <si>
    <t>Tunnel Encounters Roll 8 Troglodytes and Barlgura</t>
  </si>
  <si>
    <t>1-6 Troglodyte, Barlgura</t>
  </si>
  <si>
    <t>7-09 Encounter 9 Shriekers</t>
  </si>
  <si>
    <t>Tunnel Encounters Roll 9 Shriekers</t>
  </si>
  <si>
    <t>2-8 Shrieker</t>
  </si>
  <si>
    <t>7-10 Tunnel Long Rest</t>
  </si>
  <si>
    <t>If the party takes a long rest on the tunnel journey</t>
  </si>
  <si>
    <t>7-11 Tunnels of the Deep</t>
  </si>
  <si>
    <t>49x35</t>
  </si>
  <si>
    <t>J1: Bloody Intersection</t>
  </si>
  <si>
    <t>J2: Tunnel Chasm</t>
  </si>
  <si>
    <t>J3: Grell Lair</t>
  </si>
  <si>
    <t>4 Grell</t>
  </si>
  <si>
    <t>J4: Larder</t>
  </si>
  <si>
    <t>Oskar Ninebough, Cathlette Camber, Aida Camber</t>
  </si>
  <si>
    <t>J5: Blasted Intersection</t>
  </si>
  <si>
    <t>J6: Behir Den</t>
  </si>
  <si>
    <t>Behir</t>
  </si>
  <si>
    <t>J7: Scavengers’ Nook</t>
  </si>
  <si>
    <t>2 Grell, Vundru</t>
  </si>
  <si>
    <t>J8: Burbling Intersection</t>
  </si>
  <si>
    <t>J9: Gibbering Grotto</t>
  </si>
  <si>
    <t>6 Gibbering Mouther, Flesh Meld</t>
  </si>
  <si>
    <t>J10: Hooked Stones</t>
  </si>
  <si>
    <t>Cloaker Mutate</t>
  </si>
  <si>
    <t>7-12 Illithinoch</t>
  </si>
  <si>
    <t>33x44</t>
  </si>
  <si>
    <t>X1: Gates</t>
  </si>
  <si>
    <t>X2: Reception Hall</t>
  </si>
  <si>
    <t>Shalghast, Ulthundul</t>
  </si>
  <si>
    <t>X3: Hashutu’s Room</t>
  </si>
  <si>
    <t>X4: Laboratory</t>
  </si>
  <si>
    <t>Goblin Psi Commander, 3 Goblin Psi Brawler</t>
  </si>
  <si>
    <t>X5: Cosmologium</t>
  </si>
  <si>
    <t>Red Slaad, Blue Slaad, Green Slaad, Slaad Tadpole</t>
  </si>
  <si>
    <t>X6: Psychic Library</t>
  </si>
  <si>
    <t>X7: Voalsh’s Lounge</t>
  </si>
  <si>
    <t>Oshundo the Alhoon</t>
  </si>
  <si>
    <t>X8: Voalsh’s Quarters</t>
  </si>
  <si>
    <t>X9: Prisoner Pens</t>
  </si>
  <si>
    <t>X10: Experimentation Chamber</t>
  </si>
  <si>
    <t>Ahooshathan, 2 Nothic</t>
  </si>
  <si>
    <t>X11: Feeding Pool</t>
  </si>
  <si>
    <t>Duoro Engletor, Larnon Veddin</t>
  </si>
  <si>
    <t>X12: Sleeping Pods</t>
  </si>
  <si>
    <t>6 Nothic</t>
  </si>
  <si>
    <t>X13: Lecture Hall</t>
  </si>
  <si>
    <t>X14: Chishinix’s Room</t>
  </si>
  <si>
    <t>Gulguush, Homunculus</t>
  </si>
  <si>
    <t>X15: Elder Brain Pool</t>
  </si>
  <si>
    <t>Infected Elder Brain</t>
  </si>
  <si>
    <t>X16: Ritual Chamber</t>
  </si>
  <si>
    <t>7-13 Feeder Trenches</t>
  </si>
  <si>
    <t>F1: Sludge Grooves</t>
  </si>
  <si>
    <t>F2: Common Eatery</t>
  </si>
  <si>
    <t>3 Grell</t>
  </si>
  <si>
    <t>F3: Private Eatery</t>
  </si>
  <si>
    <t>Feedkeeper Naruv, Grell</t>
  </si>
  <si>
    <t>F4: Food Source</t>
  </si>
  <si>
    <t>Bashudu</t>
  </si>
  <si>
    <t>7-14 Spawn Hollow</t>
  </si>
  <si>
    <t>33x23</t>
  </si>
  <si>
    <t>S1: Entry Cavern</t>
  </si>
  <si>
    <t>S2: Crystal Pit</t>
  </si>
  <si>
    <t>12 Slaad Tadpole, Red Slaad</t>
  </si>
  <si>
    <t>S3: Flesh Vortex Chamber</t>
  </si>
  <si>
    <t>Chalaag</t>
  </si>
  <si>
    <t>S4: Rune Alcove</t>
  </si>
  <si>
    <t>7-15 Labyrinth of Eyes</t>
  </si>
  <si>
    <t>61x42</t>
  </si>
  <si>
    <t>L1: Gazing Chamber</t>
  </si>
  <si>
    <t>L2: Views of Madness</t>
  </si>
  <si>
    <t>L3: The Rolling Eye</t>
  </si>
  <si>
    <t>L4: Dead Thief</t>
  </si>
  <si>
    <t>L5: Broken Glass</t>
  </si>
  <si>
    <t>L6: Rune Chamber</t>
  </si>
  <si>
    <t>L7: Golcuus’s Lair</t>
  </si>
  <si>
    <t>Golcuus</t>
  </si>
  <si>
    <t>Chapter 8: Beyond a Lightless Star</t>
  </si>
  <si>
    <t>8-01 Phandalin Town Centre</t>
  </si>
  <si>
    <t>8-02 Briny Maze</t>
  </si>
  <si>
    <t>70x91</t>
  </si>
  <si>
    <t>B1: Maze Entry</t>
  </si>
  <si>
    <t>B2: Passage of Death</t>
  </si>
  <si>
    <t>B3: Webbed Chamber</t>
  </si>
  <si>
    <t>2 Phase Spider, 2 Psionic Ashenwight</t>
  </si>
  <si>
    <t>B4: Wall of Hubris</t>
  </si>
  <si>
    <t>5 Flameskull</t>
  </si>
  <si>
    <t>B5: Tumor Garden</t>
  </si>
  <si>
    <t>B6: Right Temporal Lobe</t>
  </si>
  <si>
    <t>2-5 Wraith</t>
  </si>
  <si>
    <t>B7: Githyanki Camp</t>
  </si>
  <si>
    <t>Varakkta, Kianka, Vazzi</t>
  </si>
  <si>
    <t>B8: Shalfi’s Gear</t>
  </si>
  <si>
    <t>B9: Shalfi’s Digging Spot</t>
  </si>
  <si>
    <t>Shalfi, Jitterjaws</t>
  </si>
  <si>
    <t>B10: Left Temporal Lobe</t>
  </si>
  <si>
    <t>Jomlus</t>
  </si>
  <si>
    <t>B11: Hidden Chamber</t>
  </si>
  <si>
    <t>Wise Borblish, 6 Flumph</t>
  </si>
  <si>
    <t>B12: Encephalon Lair</t>
  </si>
  <si>
    <t>Encephalon Cluster, 5-8 Encephalon Gemmule</t>
  </si>
  <si>
    <t>B13: Past Feeding</t>
  </si>
  <si>
    <t>B14: Prospective Lair</t>
  </si>
  <si>
    <t>Mublinesh</t>
  </si>
  <si>
    <t>B15: Mental Tension</t>
  </si>
  <si>
    <t>B16: Junk Room</t>
  </si>
  <si>
    <t>B17: Dragon’s Den</t>
  </si>
  <si>
    <t>Lowarnizel, Gossa</t>
  </si>
  <si>
    <t>B18: The Collectors’ Nook</t>
  </si>
  <si>
    <t>Nouashu, Groushim</t>
  </si>
  <si>
    <t>B19: Lore Halls</t>
  </si>
  <si>
    <t>B20: The Scar</t>
  </si>
  <si>
    <t>B21: Ashripask’s Alcove</t>
  </si>
  <si>
    <t>Ashripask</t>
  </si>
  <si>
    <t>B22: Briny Pool</t>
  </si>
  <si>
    <t>Purple Worm</t>
  </si>
  <si>
    <t>Ilvaash’s Refraction</t>
  </si>
  <si>
    <t>Refraction of Ilvaash</t>
  </si>
  <si>
    <t>8-03 Endless Void Intellect Snares</t>
  </si>
  <si>
    <t>1-6 Intellect Snare</t>
  </si>
  <si>
    <t>8-04 Crystal Dome</t>
  </si>
  <si>
    <t>32x44</t>
  </si>
  <si>
    <t>5 Shield Guardian, Thawnia Browne, Shansa Browne, Wramble, Violet, Unmiel</t>
  </si>
  <si>
    <t>8-05 Empty Bridge</t>
  </si>
  <si>
    <t>32x45</t>
  </si>
  <si>
    <t>Aboleth, Water Elemental</t>
  </si>
  <si>
    <t>8-06 Mire of Doubt</t>
  </si>
  <si>
    <t>33x46</t>
  </si>
  <si>
    <t>M1: Stone Pier</t>
  </si>
  <si>
    <t>M2: Valsyx’s Clearing</t>
  </si>
  <si>
    <t>Valsyx</t>
  </si>
  <si>
    <t>M3: Charnyz’s Dell</t>
  </si>
  <si>
    <t>Charnyz</t>
  </si>
  <si>
    <t>8-07 The Nematode</t>
  </si>
  <si>
    <t>35x46</t>
  </si>
  <si>
    <t>N1: The Mouth</t>
  </si>
  <si>
    <t>2 Intellect Snare</t>
  </si>
  <si>
    <t>N2: Throat</t>
  </si>
  <si>
    <t>N3: Membrane</t>
  </si>
  <si>
    <t>N4: The Guts</t>
  </si>
  <si>
    <t>8-08 Occluding Miasma</t>
  </si>
  <si>
    <t>37x51</t>
  </si>
  <si>
    <t>3 Invisible Stalker</t>
  </si>
  <si>
    <t>8-09 Toppled Statue</t>
  </si>
  <si>
    <t>33x45</t>
  </si>
  <si>
    <t>Hovnar Tartesh, Menvin Tartesh, Nalpina Goldstone, Mildra Merkel</t>
  </si>
  <si>
    <t>8-10 Wailing Battlefield</t>
  </si>
  <si>
    <t>37x50</t>
  </si>
  <si>
    <t>4 Mezzoloth</t>
  </si>
  <si>
    <t>W1: Prison Pyramid</t>
  </si>
  <si>
    <t>3 Mezzoloth, Umber Hulk</t>
  </si>
  <si>
    <t>W2: Nellik’s Windmill</t>
  </si>
  <si>
    <t>Nellik, Frevvik, 4 Mezzoloth</t>
  </si>
  <si>
    <t>8-11 Ilvaashs Anima</t>
  </si>
  <si>
    <t>A1: Anima Entry</t>
  </si>
  <si>
    <t>Chishinix, Severed Head</t>
  </si>
  <si>
    <t>A2: Refectory</t>
  </si>
  <si>
    <t>Hashutu</t>
  </si>
  <si>
    <t>A3: Disciples’ Chamber</t>
  </si>
  <si>
    <t>2 Mind Flayer Prophet</t>
  </si>
  <si>
    <t>A4: Pit Overlook</t>
  </si>
  <si>
    <t>Chishinix, Severed Head, Hashutu, Voalsh</t>
  </si>
  <si>
    <t>Mudslick Tower level 1</t>
  </si>
  <si>
    <t>6x6</t>
  </si>
  <si>
    <t>Mudslick Tower level 2</t>
  </si>
  <si>
    <t>Mudslick Tower roof</t>
  </si>
  <si>
    <t>Creature</t>
  </si>
  <si>
    <t>#</t>
  </si>
  <si>
    <t>Size</t>
  </si>
  <si>
    <t>Space</t>
  </si>
  <si>
    <t>Aboleth</t>
  </si>
  <si>
    <t>female banshee</t>
  </si>
  <si>
    <t>Ahooshathan</t>
  </si>
  <si>
    <t>mind flayer</t>
  </si>
  <si>
    <t>Aida Camber</t>
  </si>
  <si>
    <t>female human miner</t>
  </si>
  <si>
    <t>Ander</t>
  </si>
  <si>
    <t>male halfling store clerk</t>
  </si>
  <si>
    <t>Animated Armor</t>
  </si>
  <si>
    <t>Animated Boulder</t>
  </si>
  <si>
    <t>Animated Chain</t>
  </si>
  <si>
    <t>Ash Zombie</t>
  </si>
  <si>
    <t>female arcanaloth</t>
  </si>
  <si>
    <t>Bandit</t>
  </si>
  <si>
    <t>Barlgura</t>
  </si>
  <si>
    <t>nothic</t>
  </si>
  <si>
    <t>Basilisk</t>
  </si>
  <si>
    <t>giant badger</t>
  </si>
  <si>
    <t>Blue Slaad</t>
  </si>
  <si>
    <t>Brelta Gemblade</t>
  </si>
  <si>
    <t>female dwarf ghost</t>
  </si>
  <si>
    <t>Brughor Axe-Biter</t>
  </si>
  <si>
    <t>male orc</t>
  </si>
  <si>
    <t>Bugbear</t>
  </si>
  <si>
    <t>Cameren</t>
  </si>
  <si>
    <t>galeb duhr</t>
  </si>
  <si>
    <t>Carp</t>
  </si>
  <si>
    <t>Cathlette Camber</t>
  </si>
  <si>
    <t>gray slaad</t>
  </si>
  <si>
    <t>female spirit naga</t>
  </si>
  <si>
    <t>Chishinix</t>
  </si>
  <si>
    <t>female mind flayer clairvoyant</t>
  </si>
  <si>
    <t>Chuul</t>
  </si>
  <si>
    <t>Commoner Female</t>
  </si>
  <si>
    <t>Commoner Male</t>
  </si>
  <si>
    <t>Crypt Guardian</t>
  </si>
  <si>
    <t>Cultist</t>
  </si>
  <si>
    <t>Daisy</t>
  </si>
  <si>
    <t>Cow</t>
  </si>
  <si>
    <t>Daran Edermath</t>
  </si>
  <si>
    <t>male drow (half elf) farmer</t>
  </si>
  <si>
    <t>Draft Horse</t>
  </si>
  <si>
    <t>Droop</t>
  </si>
  <si>
    <t>male goblin wheelwright/scavenger</t>
  </si>
  <si>
    <t>Drow Female</t>
  </si>
  <si>
    <t>Drow Male</t>
  </si>
  <si>
    <t>Duoro Engletor</t>
  </si>
  <si>
    <t>male aberrant zealot</t>
  </si>
  <si>
    <t>Dust Mephit</t>
  </si>
  <si>
    <t>Dwarf Zombie</t>
  </si>
  <si>
    <t>Earth Elemental</t>
  </si>
  <si>
    <t>Elf Baker</t>
  </si>
  <si>
    <t>Elmina Barthen</t>
  </si>
  <si>
    <t>female human store clerk</t>
  </si>
  <si>
    <t>Elsa</t>
  </si>
  <si>
    <t>female dwarf bartender</t>
  </si>
  <si>
    <t>Encephalon Cluster</t>
  </si>
  <si>
    <t>Encephalon Gemmule</t>
  </si>
  <si>
    <t>Erdan Vosselth</t>
  </si>
  <si>
    <t>male drow</t>
  </si>
  <si>
    <t>Errk</t>
  </si>
  <si>
    <t>male goblin boss</t>
  </si>
  <si>
    <t>Falfark</t>
  </si>
  <si>
    <t>male humanoid mutate</t>
  </si>
  <si>
    <t>Favric</t>
  </si>
  <si>
    <t>male cultist</t>
  </si>
  <si>
    <t>Feedkeeper Naruv</t>
  </si>
  <si>
    <t>grell</t>
  </si>
  <si>
    <t>Feral Ashenwight</t>
  </si>
  <si>
    <t>Flameskull</t>
  </si>
  <si>
    <t>Flesh Meld</t>
  </si>
  <si>
    <t>Flumph</t>
  </si>
  <si>
    <t>Freda</t>
  </si>
  <si>
    <t>female gnome weaver</t>
  </si>
  <si>
    <t>Fremine</t>
  </si>
  <si>
    <t>Frevvik</t>
  </si>
  <si>
    <t>mezzoloth</t>
  </si>
  <si>
    <t>Frowode</t>
  </si>
  <si>
    <t>Ghoul</t>
  </si>
  <si>
    <t>Giant Spider</t>
  </si>
  <si>
    <t>Gibbering Mouther</t>
  </si>
  <si>
    <t>male human wizard (evil mage)</t>
  </si>
  <si>
    <t>Goat</t>
  </si>
  <si>
    <t>Goblin</t>
  </si>
  <si>
    <t>Goblin Boss</t>
  </si>
  <si>
    <t>Goblin Psi Brawler</t>
  </si>
  <si>
    <t>Gog</t>
  </si>
  <si>
    <t>male ogre</t>
  </si>
  <si>
    <t>oculorb</t>
  </si>
  <si>
    <t>Gossa</t>
  </si>
  <si>
    <t>male human mage</t>
  </si>
  <si>
    <t>Grandlejaw</t>
  </si>
  <si>
    <t>hydra</t>
  </si>
  <si>
    <t>Green Slaad</t>
  </si>
  <si>
    <t>Grimlock</t>
  </si>
  <si>
    <t>Grista</t>
  </si>
  <si>
    <t>female dwarf tavern keeper</t>
  </si>
  <si>
    <t>Groushim</t>
  </si>
  <si>
    <t>aberrant zealot</t>
  </si>
  <si>
    <t>Gulguush</t>
  </si>
  <si>
    <t>mind flayer prophet</t>
  </si>
  <si>
    <t>Gundren Rockseeker</t>
  </si>
  <si>
    <t>male dwarf miner</t>
  </si>
  <si>
    <t>Gwyn Oresong</t>
  </si>
  <si>
    <t>female dwarf scholar</t>
  </si>
  <si>
    <t>Halfling Female</t>
  </si>
  <si>
    <t>Halia Thornton</t>
  </si>
  <si>
    <t>female human guild master</t>
  </si>
  <si>
    <t>Hamun Kost</t>
  </si>
  <si>
    <t>male human wizard</t>
  </si>
  <si>
    <t>Harbin Wester</t>
  </si>
  <si>
    <t>male human banker</t>
  </si>
  <si>
    <t>male mind flayer clairvoyant</t>
  </si>
  <si>
    <t>Helmed Horror</t>
  </si>
  <si>
    <t>psionic ashenwight</t>
  </si>
  <si>
    <t>Hobgoblin</t>
  </si>
  <si>
    <t>Homunculus</t>
  </si>
  <si>
    <t>Honna</t>
  </si>
  <si>
    <t>medusa</t>
  </si>
  <si>
    <t>Hook Horror</t>
  </si>
  <si>
    <t>Hovnar Tartesh</t>
  </si>
  <si>
    <t>male human cleric (Selûne)</t>
  </si>
  <si>
    <t>Human Female</t>
  </si>
  <si>
    <t>Human Female Old</t>
  </si>
  <si>
    <t>Human Male</t>
  </si>
  <si>
    <t>Human Miner</t>
  </si>
  <si>
    <t>Humaoid Mutate</t>
  </si>
  <si>
    <t>BEG chapter 7</t>
  </si>
  <si>
    <t>Intellect Devourer</t>
  </si>
  <si>
    <t>Invisible Stalker</t>
  </si>
  <si>
    <t>Jitterjaws</t>
  </si>
  <si>
    <t>flesh meld</t>
  </si>
  <si>
    <t>spectator</t>
  </si>
  <si>
    <t>Kellikilli</t>
  </si>
  <si>
    <t>water weird</t>
  </si>
  <si>
    <t>Kianka</t>
  </si>
  <si>
    <t>female githyanki warrior</t>
  </si>
  <si>
    <t>King Grol</t>
  </si>
  <si>
    <t>old male bugbear</t>
  </si>
  <si>
    <t>Klarg</t>
  </si>
  <si>
    <t>male leader bugbear</t>
  </si>
  <si>
    <t>Lanar</t>
  </si>
  <si>
    <t>male human miner</t>
  </si>
  <si>
    <t>Larnon Veddin</t>
  </si>
  <si>
    <t>male human cult fanatic</t>
  </si>
  <si>
    <t>Lhupo</t>
  </si>
  <si>
    <t>female goblin boss</t>
  </si>
  <si>
    <t>Linene Graywind</t>
  </si>
  <si>
    <t>female human proprietor</t>
  </si>
  <si>
    <t>Lowarnizel</t>
  </si>
  <si>
    <t>young amethyst dragon</t>
  </si>
  <si>
    <t>Malinia</t>
  </si>
  <si>
    <t>female humanoid mutate</t>
  </si>
  <si>
    <t>Menvin Tartesh</t>
  </si>
  <si>
    <t>male human cleric (Lathander)</t>
  </si>
  <si>
    <t>Mezzoloth</t>
  </si>
  <si>
    <t>Mildra Merkel</t>
  </si>
  <si>
    <t>female orc farmer</t>
  </si>
  <si>
    <t>Mind Flayer Prophet</t>
  </si>
  <si>
    <t>Mirna Dendrar</t>
  </si>
  <si>
    <t>female human</t>
  </si>
  <si>
    <t>wraith</t>
  </si>
  <si>
    <t>beholder</t>
  </si>
  <si>
    <t>Mummy</t>
  </si>
  <si>
    <t>Murnig</t>
  </si>
  <si>
    <t>Nalpina Goldstone</t>
  </si>
  <si>
    <t>female dwarf traveling inventor</t>
  </si>
  <si>
    <t>Nars</t>
  </si>
  <si>
    <t>human</t>
  </si>
  <si>
    <t>Narth</t>
  </si>
  <si>
    <t>Needle Blight</t>
  </si>
  <si>
    <t>Nelja</t>
  </si>
  <si>
    <t>Nellik</t>
  </si>
  <si>
    <t>nycaloth</t>
  </si>
  <si>
    <t>Nezznar the Spider</t>
  </si>
  <si>
    <t>Nilsa</t>
  </si>
  <si>
    <t>Nothic</t>
  </si>
  <si>
    <t>Nouashu</t>
  </si>
  <si>
    <t>Nythalyn Henlifel</t>
  </si>
  <si>
    <t>male drow elite warrior</t>
  </si>
  <si>
    <t>Ogre Zombie</t>
  </si>
  <si>
    <t>Ontharyx</t>
  </si>
  <si>
    <t>humanoid mutate</t>
  </si>
  <si>
    <t>mind flayer wizard</t>
  </si>
  <si>
    <t>Oskar Ninebough</t>
  </si>
  <si>
    <t>male human sawyer</t>
  </si>
  <si>
    <t>Phase Spider</t>
  </si>
  <si>
    <t>Pip</t>
  </si>
  <si>
    <t>Psionic Ashenwight</t>
  </si>
  <si>
    <t>Psychic Gray Ooze</t>
  </si>
  <si>
    <t>Qelline Alderleaf</t>
  </si>
  <si>
    <t>halfling farmer</t>
  </si>
  <si>
    <t>Quaggoth</t>
  </si>
  <si>
    <t>Qunbraxel</t>
  </si>
  <si>
    <t>mind flayer warlock</t>
  </si>
  <si>
    <t>Red Slaad</t>
  </si>
  <si>
    <t>Redbrand Ruffian</t>
  </si>
  <si>
    <t>mind flayer aberration god</t>
  </si>
  <si>
    <t>female human druid</t>
  </si>
  <si>
    <t>Ripper</t>
  </si>
  <si>
    <t>wolf</t>
  </si>
  <si>
    <t>male deep gnome (svirfneblin) historic</t>
  </si>
  <si>
    <t>Roper</t>
  </si>
  <si>
    <t>Ruxithid the Chosen</t>
  </si>
  <si>
    <t>male goblin aberration</t>
  </si>
  <si>
    <t>Severed Head</t>
  </si>
  <si>
    <t>Shalfi</t>
  </si>
  <si>
    <t>Shalghast</t>
  </si>
  <si>
    <t>Shansa Browne</t>
  </si>
  <si>
    <t>female elf farmer</t>
  </si>
  <si>
    <t>Shield Guardian</t>
  </si>
  <si>
    <t>Shrieker</t>
  </si>
  <si>
    <t>Sildar Hallwinter</t>
  </si>
  <si>
    <t>male human knight</t>
  </si>
  <si>
    <t>Sister Garaele</t>
  </si>
  <si>
    <t>female elf acolyte</t>
  </si>
  <si>
    <t>Skeleton</t>
  </si>
  <si>
    <t>Slaad Tadpole</t>
  </si>
  <si>
    <t>Snarl</t>
  </si>
  <si>
    <t>dire wolf</t>
  </si>
  <si>
    <t>Specter</t>
  </si>
  <si>
    <t>Stirge</t>
  </si>
  <si>
    <t>Tamara Stonehill</t>
  </si>
  <si>
    <t>female human child</t>
  </si>
  <si>
    <t>Thawnia Browne</t>
  </si>
  <si>
    <t>female human florist</t>
  </si>
  <si>
    <t>Thiala Sharne</t>
  </si>
  <si>
    <t>female drow</t>
  </si>
  <si>
    <t>Thistle</t>
  </si>
  <si>
    <t>male human store clerk</t>
  </si>
  <si>
    <t>Toblen Stonehill</t>
  </si>
  <si>
    <t>male human innkeeper</t>
  </si>
  <si>
    <t>Toddler</t>
  </si>
  <si>
    <t>Trilena Stonehill</t>
  </si>
  <si>
    <t>Troglodyte</t>
  </si>
  <si>
    <t>Twig Blight</t>
  </si>
  <si>
    <t>Ulthundul</t>
  </si>
  <si>
    <t>Umber Hulk</t>
  </si>
  <si>
    <t>Unmiel</t>
  </si>
  <si>
    <t>elf male laborer</t>
  </si>
  <si>
    <t>Vakketar</t>
  </si>
  <si>
    <t>female chain devil</t>
  </si>
  <si>
    <t>male spirit naga</t>
  </si>
  <si>
    <t>Varakkta</t>
  </si>
  <si>
    <t>female githyanki knight</t>
  </si>
  <si>
    <t>Vazzi</t>
  </si>
  <si>
    <t>male githyanki warrior</t>
  </si>
  <si>
    <t>Vellios Keethe</t>
  </si>
  <si>
    <t>young green dragon</t>
  </si>
  <si>
    <t>Vhalak</t>
  </si>
  <si>
    <t>doppelganger</t>
  </si>
  <si>
    <t>Violet</t>
  </si>
  <si>
    <t>capybara mount - from Wramble's entry</t>
  </si>
  <si>
    <t>Violet Fungi</t>
  </si>
  <si>
    <t>Voalsh</t>
  </si>
  <si>
    <t>Vundru</t>
  </si>
  <si>
    <t>grell psychic</t>
  </si>
  <si>
    <t>Vyerith</t>
  </si>
  <si>
    <t>Water Elemental</t>
  </si>
  <si>
    <t>Wheel-of-Fortune</t>
  </si>
  <si>
    <t>Tiefling Bartender</t>
  </si>
  <si>
    <t>Wight</t>
  </si>
  <si>
    <t>Wise Borblish</t>
  </si>
  <si>
    <t>flumph</t>
  </si>
  <si>
    <t>Wolf</t>
  </si>
  <si>
    <t>Wraith</t>
  </si>
  <si>
    <t>Wramble</t>
  </si>
  <si>
    <t>male gnome wheelwright</t>
  </si>
  <si>
    <t>Yanthdel Henlifel</t>
  </si>
  <si>
    <t>Yeemik</t>
  </si>
  <si>
    <t>Yegg</t>
  </si>
  <si>
    <t>male goblin boss cook</t>
  </si>
  <si>
    <t>Quasit</t>
  </si>
  <si>
    <t>Zoklork</t>
  </si>
  <si>
    <t>xorn</t>
  </si>
  <si>
    <t>Zombie</t>
  </si>
  <si>
    <t>Zuluthl</t>
  </si>
  <si>
    <t>yochlol</t>
  </si>
  <si>
    <t>Sq Inches</t>
  </si>
  <si>
    <t>Sq Inches per Page</t>
  </si>
  <si>
    <t>Pages</t>
  </si>
  <si>
    <t>Character Level</t>
  </si>
  <si>
    <t>----- Encounter Difficulty -----</t>
  </si>
  <si>
    <t>Number of Monsters</t>
  </si>
  <si>
    <t>Multiplier</t>
  </si>
  <si>
    <t>Easy</t>
  </si>
  <si>
    <t>Medium</t>
  </si>
  <si>
    <t>Hard</t>
  </si>
  <si>
    <t>Deadly</t>
  </si>
  <si>
    <t>2 x Deadly</t>
  </si>
  <si>
    <t>3 x Deadly</t>
  </si>
  <si>
    <t>4 x Deadly</t>
  </si>
  <si>
    <t>Trivial</t>
  </si>
  <si>
    <t>4 x Deadly or more</t>
  </si>
  <si>
    <t>Map Lists</t>
  </si>
  <si>
    <t>2-01 Alderleaf Farm 32x20</t>
  </si>
  <si>
    <t>2-01 Phandalin Town Centre 120x120</t>
  </si>
  <si>
    <t>2-02 Tresendar Manor 32x20</t>
  </si>
  <si>
    <t>6-07 Mudslick Tower 32x10</t>
  </si>
  <si>
    <t>2-01 Barthens Provisions 32x20</t>
  </si>
  <si>
    <t>5-01 Phandalin Town Centre 120x120</t>
  </si>
  <si>
    <t>3-01 Encounter Day 1-2 Stirges 32x20</t>
  </si>
  <si>
    <t>2-01 Edermath Orchard 32x20</t>
  </si>
  <si>
    <t>6-01 Phandalin Town Centre 120x120</t>
  </si>
  <si>
    <t>3-02 Encounter Night 1-3 Stirges 32x20</t>
  </si>
  <si>
    <t>2-01 Lionshield Coster 32x20</t>
  </si>
  <si>
    <t>7-01 Phandalin Town Centre 120x120</t>
  </si>
  <si>
    <t>3-03 Encounter Night 4 Ghouls 32x20</t>
  </si>
  <si>
    <t>2-01 Phandalin Miners Exchange 32x20</t>
  </si>
  <si>
    <t>8-01 Phandalin Town Centre 120x120</t>
  </si>
  <si>
    <t>3-04 Encounter Day 3-4 Ogre 32x20</t>
  </si>
  <si>
    <t>2-01 Shrine of Luck 32x20</t>
  </si>
  <si>
    <t>3-05 Encounter Day 5-6 Goblins 32x20</t>
  </si>
  <si>
    <t>2-01 Sleeping Giant 32x20</t>
  </si>
  <si>
    <t>3-06 Encounter Night 5 Goblins 32x20</t>
  </si>
  <si>
    <t>2-01 Sleeping Giant Floors 16x20</t>
  </si>
  <si>
    <t>3-07 Encounter Day 7-8 Hobgoblins 32x20</t>
  </si>
  <si>
    <t>2-01 Smithy 16x20</t>
  </si>
  <si>
    <t>3-08 Encounter Night 6 Hobgoblins 32x20</t>
  </si>
  <si>
    <t>2-01 Stonehill Inn 2nd floor 16x10</t>
  </si>
  <si>
    <t>3-09 Encounter Day 9-10 Bugbears 32x20</t>
  </si>
  <si>
    <t>2-01 Stonehill Inn 32x20</t>
  </si>
  <si>
    <t>3-10 Encounter Night 7-8 Bugbears 32x20</t>
  </si>
  <si>
    <t>2-01 Town Green 32x20</t>
  </si>
  <si>
    <t>3-11 Encounter Day 11 Wolves 32x20</t>
  </si>
  <si>
    <t>2-01 Townmasters Hall 32x20</t>
  </si>
  <si>
    <t>3-12 Encounter Night 9-10 Wolves 32x20</t>
  </si>
  <si>
    <t>2-01 Townmasters Hall Cellar 16x10</t>
  </si>
  <si>
    <t>3-13 Encounter Day 12 Owlbear 32x20</t>
  </si>
  <si>
    <t>2-01 Woodworker 16x20</t>
  </si>
  <si>
    <t>3-14 Encounter Night 11-12 Owlbear 32x20</t>
  </si>
  <si>
    <t>3-15 Conyberry 32x20</t>
  </si>
  <si>
    <t>3-16 Agathas Lair 32x20</t>
  </si>
  <si>
    <t>7-02 Encounter 1-2 Grells 32x20</t>
  </si>
  <si>
    <t>7-03 Encounter 3 Gibbering Mouthers 32x20</t>
  </si>
  <si>
    <t>7-04 Encounter 4 Intellect Devourer 32x20</t>
  </si>
  <si>
    <t>7-05 Encounter 5 Fomorian 32x20</t>
  </si>
  <si>
    <t>7-06 Encounter 6 Hook Horrors 32x20</t>
  </si>
  <si>
    <t>7-07 Encounter 7 Quaggoths 32x20</t>
  </si>
  <si>
    <t>7-08 Encounter 8 Trogs and Barlgura 32x20</t>
  </si>
  <si>
    <t>7-09 Encounter 9 Shriekers 32x20</t>
  </si>
  <si>
    <t>7-10 Tunnel Long Rest 32x20</t>
  </si>
  <si>
    <t>8-03 Endless Void Intellect Snares 32x20</t>
  </si>
  <si>
    <t>5-01 Alderleaf Farm 32x20</t>
  </si>
  <si>
    <t>5-01 Barthens Provisions 32x20</t>
  </si>
  <si>
    <t>5-01 Edermath Orchard 32x20</t>
  </si>
  <si>
    <t>5-01 Harbin Westers Home 16x20</t>
  </si>
  <si>
    <t>5-01 Lionshield Coster 32x20</t>
  </si>
  <si>
    <t>5-01 Phandalin Miners Exchange 32x20</t>
  </si>
  <si>
    <t>5-01 Shrine of Luck 32x20</t>
  </si>
  <si>
    <t>5-01 Sleeping Giant 32x20</t>
  </si>
  <si>
    <t>5-01 Sleeping Giant Floors 16x20</t>
  </si>
  <si>
    <t>5-01 Smithy 16x20</t>
  </si>
  <si>
    <t>5-01 Stonehill Inn 2nd floor 16x10</t>
  </si>
  <si>
    <t>5-01 Stonehill Inn 32x20</t>
  </si>
  <si>
    <t>5-01 Town Green 32x20</t>
  </si>
  <si>
    <t>5-01 Townmasters Hall 32x20</t>
  </si>
  <si>
    <t>5-01 Townmasters Hall Cellar 16x10</t>
  </si>
  <si>
    <t>5-01 Woodworker 16x20</t>
  </si>
  <si>
    <t>6-01 Alderleaf Farm 32x20</t>
  </si>
  <si>
    <t>6-01 Alderleaf Farm Pips Adventure 32x20</t>
  </si>
  <si>
    <t>6-01 Barthens Provisions 32x20</t>
  </si>
  <si>
    <t>6-01 Edermath Orchard 32x20</t>
  </si>
  <si>
    <t>6-01 Lionshield Coster 32x20</t>
  </si>
  <si>
    <t>6-01 Phandalin Miners Exchange 32x20</t>
  </si>
  <si>
    <t>6-01 Shrine of Luck 32x20</t>
  </si>
  <si>
    <t>6-01 Sleeping Giant 32x20</t>
  </si>
  <si>
    <t>6-01 Sleeping Giant Floors 16x20</t>
  </si>
  <si>
    <t>6-01 Smithy 16x20</t>
  </si>
  <si>
    <t>6-01 Stonehill Inn 2nd floor 16x10</t>
  </si>
  <si>
    <t>6-01 Stonehill Inn 32x20</t>
  </si>
  <si>
    <t>6-01 Town Green 32x20</t>
  </si>
  <si>
    <t>6-01 Townmasters Hall 32x20</t>
  </si>
  <si>
    <t>6-01 Townmasters Hall Cellar 16x10</t>
  </si>
  <si>
    <t>6-01 Woodworker 16x20</t>
  </si>
  <si>
    <t>7-01 Alderleaf Farm 32x20</t>
  </si>
  <si>
    <t>7-01 Barthens Provisions 32x20</t>
  </si>
  <si>
    <t>7-01 Edermath Orchard 32x20</t>
  </si>
  <si>
    <t>7-01 Lionshield Coster 32x20</t>
  </si>
  <si>
    <t>7-01 Phandalin Miners Exchange 32x20</t>
  </si>
  <si>
    <t>7-01 Shrine of Luck 32x20</t>
  </si>
  <si>
    <t>7-01 Sleeping Giant 32x20</t>
  </si>
  <si>
    <t>7-01 Sleeping Giant Floors 16x20</t>
  </si>
  <si>
    <t>7-01 Smithy 16x20</t>
  </si>
  <si>
    <t>7-01 Stonehill Inn 2nd floor 16x10</t>
  </si>
  <si>
    <t>7-01 Stonehill Inn 32x20</t>
  </si>
  <si>
    <t>7-01 Town Green 32x20</t>
  </si>
  <si>
    <t>7-01 Townmasters Hall 32x20</t>
  </si>
  <si>
    <t>7-01 Townmasters Hall Cellar 16x10</t>
  </si>
  <si>
    <t>7-01 Woodworker 16x20</t>
  </si>
  <si>
    <t>8-01 Alderleaf Farm 32x20</t>
  </si>
  <si>
    <t>8-01 Barthens Provisions 32x20</t>
  </si>
  <si>
    <t>8-01 Edermath Orchard 32x20</t>
  </si>
  <si>
    <t>8-01 Lionshield Coster 32x20</t>
  </si>
  <si>
    <t>8-01 Phandalin Miners Exchange 32x20</t>
  </si>
  <si>
    <t>8-01 Shrine of Luck 32x20</t>
  </si>
  <si>
    <t>8-01 Sleeping Giant 32x20</t>
  </si>
  <si>
    <t>8-01 Sleeping Giant Floors 16x20</t>
  </si>
  <si>
    <t>8-01 Smithy 16x20</t>
  </si>
  <si>
    <t>8-01 Stonehill Inn 2nd floor 16x10</t>
  </si>
  <si>
    <t>8-01 Stonehill Inn 32x20</t>
  </si>
  <si>
    <t>8-01 Town Green 32x20</t>
  </si>
  <si>
    <t>8-01 Townmasters Hall 32x20</t>
  </si>
  <si>
    <t>8-01 Townmasters Hall Cellar 16x10</t>
  </si>
  <si>
    <t>8-01 Woodworker 16x20</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</si>
</sst>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d-mm"/>
  </numFmts>
  <fonts count="33">
    <font>
      <sz val="11.0"/>
      <color theme="1"/>
      <name val="Calibri"/>
      <scheme val="minor"/>
    </font>
    <font>
      <b/>
      <sz val="14.0"/>
      <color theme="1"/>
      <name val="Calibri"/>
      <scheme val="minor"/>
    </font>
    <font>
      <b/>
      <sz val="11.0"/>
      <color theme="1"/>
      <name val="Calibri"/>
      <scheme val="minor"/>
    </font>
    <font>
      <color theme="1"/>
      <name val="Calibri"/>
      <scheme val="minor"/>
    </font>
    <font>
      <i/>
      <color theme="1"/>
      <name val="Calibri"/>
      <scheme val="minor"/>
    </font>
    <font>
      <i/>
      <sz val="11.0"/>
      <color rgb="FF000000"/>
      <name val="&quot;docs-Calibri&quot;"/>
    </font>
    <font>
      <i/>
      <sz val="11.0"/>
      <color theme="1"/>
      <name val="Calibri"/>
      <scheme val="minor"/>
    </font>
    <font>
      <b/>
      <color theme="1"/>
      <name val="Calibri"/>
      <scheme val="minor"/>
    </font>
    <font>
      <color rgb="FFFF9900"/>
      <name val="Calibri"/>
      <scheme val="minor"/>
    </font>
    <font>
      <color rgb="FF000000"/>
      <name val="&quot;docs-Calibri&quot;"/>
    </font>
    <font>
      <color rgb="FF0000FF"/>
      <name val="Calibri"/>
      <scheme val="minor"/>
    </font>
    <font>
      <sz val="11.0"/>
      <color rgb="FF0000FF"/>
      <name val="Calibri"/>
      <scheme val="minor"/>
    </font>
    <font>
      <sz val="11.0"/>
      <color rgb="FFFF9900"/>
      <name val="Calibri"/>
      <scheme val="minor"/>
    </font>
    <font>
      <sz val="11.0"/>
      <color rgb="FFED7D31"/>
      <name val="Calibri"/>
      <scheme val="minor"/>
    </font>
    <font>
      <b/>
      <sz val="11.0"/>
      <color rgb="FF000000"/>
      <name val="Calibri"/>
      <scheme val="minor"/>
    </font>
    <font>
      <color rgb="FF000000"/>
      <name val="Calibri"/>
    </font>
    <font>
      <sz val="11.0"/>
      <color rgb="FF222222"/>
      <name val="Roboto"/>
    </font>
    <font>
      <sz val="11.0"/>
      <color rgb="FF000000"/>
      <name val="Calibri"/>
      <scheme val="minor"/>
    </font>
    <font>
      <color rgb="FF000000"/>
      <name val="Calibri"/>
      <scheme val="minor"/>
    </font>
    <font>
      <sz val="11.0"/>
      <color rgb="FF0000FF"/>
      <name val="Calibri"/>
    </font>
    <font>
      <sz val="11.0"/>
      <color theme="1"/>
      <name val="Calibri"/>
    </font>
    <font>
      <sz val="11.0"/>
      <color theme="1"/>
      <name val="&quot;docs-Calibri&quot;"/>
    </font>
    <font>
      <sz val="11.0"/>
      <color theme="5"/>
      <name val="Calibri"/>
      <scheme val="minor"/>
    </font>
    <font>
      <sz val="11.0"/>
      <color rgb="FF000000"/>
      <name val="Calibri"/>
    </font>
    <font>
      <color theme="5"/>
      <name val="Calibri"/>
      <scheme val="minor"/>
    </font>
    <font>
      <sz val="11.0"/>
      <color rgb="FF000000"/>
      <name val="&quot;docs-Calibri&quot;"/>
    </font>
    <font>
      <color rgb="FFED7D31"/>
      <name val="Calibri"/>
      <scheme val="minor"/>
    </font>
    <font>
      <sz val="11.0"/>
      <color rgb="FFB7B7B7"/>
      <name val="Calibri"/>
      <scheme val="minor"/>
    </font>
    <font>
      <b/>
      <sz val="11.0"/>
      <color theme="1"/>
      <name val="Calibri"/>
    </font>
    <font>
      <b/>
      <sz val="11.0"/>
      <color rgb="FF000000"/>
      <name val="Calibri"/>
    </font>
    <font>
      <sz val="11.0"/>
      <color rgb="FFFF0000"/>
      <name val="Calibri"/>
    </font>
    <font>
      <sz val="12.0"/>
      <color rgb="FF222222"/>
      <name val="Roboto"/>
    </font>
    <font>
      <b/>
      <i/>
      <sz val="11.0"/>
      <color theme="1"/>
      <name val="Calibri"/>
      <scheme val="minor"/>
    </font>
  </fonts>
  <fills count="5">
    <fill>
      <patternFill patternType="none"/>
    </fill>
    <fill>
      <patternFill patternType="lightGray"/>
    </fill>
    <fill>
      <patternFill patternType="solid">
        <fgColor rgb="FFB6D7A8"/>
        <bgColor rgb="FFB6D7A8"/>
      </patternFill>
    </fill>
    <fill>
      <patternFill patternType="solid">
        <fgColor rgb="FFFFFFFF"/>
        <bgColor rgb="FFFFFFFF"/>
      </patternFill>
    </fill>
    <fill>
      <patternFill patternType="solid">
        <fgColor rgb="FFF9F9F9"/>
        <bgColor rgb="FFF9F9F9"/>
      </patternFill>
    </fill>
  </fills>
  <borders count="2">
    <border/>
    <border>
      <left style="thin">
        <color rgb="FFEDEAE8"/>
      </left>
      <right style="thin">
        <color rgb="FFEDEAE8"/>
      </right>
      <top style="thin">
        <color rgb="FFEDEAE8"/>
      </top>
      <bottom style="thin">
        <color rgb="FFEDEAE8"/>
      </bottom>
    </border>
  </borders>
  <cellStyleXfs count="1">
    <xf borderId="0" fillId="0" fontId="0" numFmtId="0" applyAlignment="1" applyFont="1"/>
  </cellStyleXfs>
  <cellXfs count="92">
    <xf borderId="0" fillId="0" fontId="0" numFmtId="0" xfId="0" applyAlignment="1" applyFont="1">
      <alignment readingOrder="0" shrinkToFit="0" vertical="bottom" wrapText="0"/>
    </xf>
    <xf borderId="0" fillId="0" fontId="1" numFmtId="0" xfId="0" applyAlignment="1" applyFont="1">
      <alignment horizontal="left" readingOrder="0"/>
    </xf>
    <xf borderId="0" fillId="0" fontId="0" numFmtId="0" xfId="0" applyAlignment="1" applyFont="1">
      <alignment horizontal="center"/>
    </xf>
    <xf borderId="0" fillId="0" fontId="2" numFmtId="0" xfId="0" applyAlignment="1" applyFont="1">
      <alignment horizontal="right"/>
    </xf>
    <xf borderId="0" fillId="2" fontId="2" numFmtId="3" xfId="0" applyAlignment="1" applyFill="1" applyFont="1" applyNumberFormat="1">
      <alignment horizontal="center" readingOrder="0"/>
    </xf>
    <xf borderId="0" fillId="2" fontId="2" numFmtId="0" xfId="0" applyAlignment="1" applyFont="1">
      <alignment horizontal="center" readingOrder="0"/>
    </xf>
    <xf borderId="0" fillId="0" fontId="3" numFmtId="0" xfId="0" applyAlignment="1" applyFont="1">
      <alignment horizontal="right"/>
    </xf>
    <xf borderId="0" fillId="0" fontId="4" numFmtId="0" xfId="0" applyAlignment="1" applyFont="1">
      <alignment readingOrder="0"/>
    </xf>
    <xf borderId="0" fillId="0" fontId="0" numFmtId="3" xfId="0" applyAlignment="1" applyFont="1" applyNumberFormat="1">
      <alignment horizontal="center"/>
    </xf>
    <xf borderId="0" fillId="0" fontId="3" numFmtId="0" xfId="0" applyFont="1"/>
    <xf borderId="0" fillId="0" fontId="4" numFmtId="0" xfId="0" applyAlignment="1" applyFont="1">
      <alignment horizontal="left" readingOrder="0"/>
    </xf>
    <xf borderId="0" fillId="0" fontId="5" numFmtId="0" xfId="0" applyAlignment="1" applyFont="1">
      <alignment readingOrder="0"/>
    </xf>
    <xf borderId="0" fillId="0" fontId="6" numFmtId="3" xfId="0" applyAlignment="1" applyFont="1" applyNumberFormat="1">
      <alignment horizontal="left" readingOrder="0"/>
    </xf>
    <xf borderId="0" fillId="0" fontId="2" numFmtId="0" xfId="0" applyAlignment="1" applyFont="1">
      <alignment horizontal="center" shrinkToFit="0" wrapText="1"/>
    </xf>
    <xf borderId="0" fillId="0" fontId="2" numFmtId="0" xfId="0" applyFont="1"/>
    <xf borderId="0" fillId="0" fontId="2" numFmtId="0" xfId="0" applyAlignment="1" applyFont="1">
      <alignment readingOrder="0"/>
    </xf>
    <xf borderId="0" fillId="0" fontId="2" numFmtId="3" xfId="0" applyAlignment="1" applyFont="1" applyNumberFormat="1">
      <alignment horizontal="center"/>
    </xf>
    <xf borderId="0" fillId="0" fontId="2" numFmtId="0" xfId="0" applyAlignment="1" applyFont="1">
      <alignment horizontal="center"/>
    </xf>
    <xf borderId="0" fillId="0" fontId="7" numFmtId="0" xfId="0" applyAlignment="1" applyFont="1">
      <alignment horizontal="right" readingOrder="0"/>
    </xf>
    <xf borderId="0" fillId="0" fontId="0" numFmtId="0" xfId="0" applyAlignment="1" applyFont="1">
      <alignment horizontal="center" readingOrder="0"/>
    </xf>
    <xf borderId="0" fillId="0" fontId="0" numFmtId="0" xfId="0" applyAlignment="1" applyFont="1">
      <alignment horizontal="left" readingOrder="0"/>
    </xf>
    <xf borderId="0" fillId="0" fontId="3" numFmtId="0" xfId="0" applyAlignment="1" applyFont="1">
      <alignment readingOrder="0"/>
    </xf>
    <xf borderId="0" fillId="0" fontId="0" numFmtId="3" xfId="0" applyAlignment="1" applyFont="1" applyNumberFormat="1">
      <alignment horizontal="center" readingOrder="0"/>
    </xf>
    <xf borderId="0" fillId="0" fontId="8" numFmtId="0" xfId="0" applyAlignment="1" applyFont="1">
      <alignment horizontal="right" readingOrder="0"/>
    </xf>
    <xf borderId="0" fillId="0" fontId="9" numFmtId="0" xfId="0" applyAlignment="1" applyFont="1">
      <alignment readingOrder="0"/>
    </xf>
    <xf borderId="0" fillId="0" fontId="10" numFmtId="0" xfId="0" applyAlignment="1" applyFont="1">
      <alignment horizontal="right" readingOrder="0"/>
    </xf>
    <xf borderId="0" fillId="0" fontId="11" numFmtId="0" xfId="0" applyAlignment="1" applyFont="1">
      <alignment horizontal="right" readingOrder="0"/>
    </xf>
    <xf borderId="0" fillId="0" fontId="3" numFmtId="0" xfId="0" applyFont="1"/>
    <xf borderId="0" fillId="0" fontId="2" numFmtId="0" xfId="0" applyAlignment="1" applyFont="1">
      <alignment horizontal="right" readingOrder="0"/>
    </xf>
    <xf borderId="0" fillId="0" fontId="12" numFmtId="0" xfId="0" applyAlignment="1" applyFont="1">
      <alignment horizontal="right" readingOrder="0"/>
    </xf>
    <xf borderId="0" fillId="0" fontId="13" numFmtId="0" xfId="0" applyAlignment="1" applyFont="1">
      <alignment horizontal="right" readingOrder="0"/>
    </xf>
    <xf borderId="0" fillId="0" fontId="14" numFmtId="0" xfId="0" applyAlignment="1" applyFont="1">
      <alignment horizontal="right" readingOrder="0"/>
    </xf>
    <xf borderId="0" fillId="3" fontId="15" numFmtId="0" xfId="0" applyAlignment="1" applyFill="1" applyFont="1">
      <alignment horizontal="left" readingOrder="0"/>
    </xf>
    <xf borderId="0" fillId="0" fontId="12" numFmtId="164" xfId="0" applyAlignment="1" applyFont="1" applyNumberFormat="1">
      <alignment horizontal="right" readingOrder="0"/>
    </xf>
    <xf borderId="1" fillId="0" fontId="16" numFmtId="0" xfId="0" applyAlignment="1" applyBorder="1" applyFont="1">
      <alignment horizontal="center" readingOrder="0" shrinkToFit="0" wrapText="1"/>
    </xf>
    <xf borderId="0" fillId="0" fontId="0" numFmtId="0" xfId="0" applyAlignment="1" applyFont="1">
      <alignment readingOrder="0"/>
    </xf>
    <xf borderId="0" fillId="0" fontId="17" numFmtId="0" xfId="0" applyAlignment="1" applyFont="1">
      <alignment horizontal="right" readingOrder="0"/>
    </xf>
    <xf borderId="0" fillId="0" fontId="18" numFmtId="0" xfId="0" applyAlignment="1" applyFont="1">
      <alignment horizontal="right" readingOrder="0"/>
    </xf>
    <xf borderId="0" fillId="0" fontId="0" numFmtId="0" xfId="0" applyAlignment="1" applyFont="1">
      <alignment horizontal="right" readingOrder="0"/>
    </xf>
    <xf borderId="0" fillId="0" fontId="19" numFmtId="0" xfId="0" applyAlignment="1" applyFont="1">
      <alignment horizontal="right" readingOrder="0"/>
    </xf>
    <xf borderId="0" fillId="0" fontId="20" numFmtId="0" xfId="0" applyAlignment="1" applyFont="1">
      <alignment readingOrder="0"/>
    </xf>
    <xf borderId="0" fillId="0" fontId="21" numFmtId="0" xfId="0" applyAlignment="1" applyFont="1">
      <alignment readingOrder="0"/>
    </xf>
    <xf borderId="0" fillId="0" fontId="22" numFmtId="0" xfId="0" applyAlignment="1" applyFont="1">
      <alignment horizontal="right" readingOrder="0"/>
    </xf>
    <xf borderId="0" fillId="0" fontId="18" numFmtId="0" xfId="0" applyAlignment="1" applyFont="1">
      <alignment readingOrder="0"/>
    </xf>
    <xf borderId="0" fillId="0" fontId="7" numFmtId="0" xfId="0" applyAlignment="1" applyFont="1">
      <alignment readingOrder="0"/>
    </xf>
    <xf borderId="0" fillId="0" fontId="17" numFmtId="0" xfId="0" applyAlignment="1" applyFont="1">
      <alignment horizontal="left" readingOrder="0"/>
    </xf>
    <xf borderId="0" fillId="0" fontId="23" numFmtId="0" xfId="0" applyAlignment="1" applyFont="1">
      <alignment readingOrder="0"/>
    </xf>
    <xf borderId="0" fillId="0" fontId="3" numFmtId="0" xfId="0" applyAlignment="1" applyFont="1">
      <alignment horizontal="left" readingOrder="0"/>
    </xf>
    <xf borderId="0" fillId="0" fontId="0" numFmtId="0" xfId="0" applyAlignment="1" applyFont="1">
      <alignment horizontal="right"/>
    </xf>
    <xf borderId="0" fillId="0" fontId="24" numFmtId="0" xfId="0" applyAlignment="1" applyFont="1">
      <alignment horizontal="right" readingOrder="0"/>
    </xf>
    <xf borderId="0" fillId="0" fontId="3" numFmtId="0" xfId="0" applyAlignment="1" applyFont="1">
      <alignment horizontal="center" readingOrder="0"/>
    </xf>
    <xf borderId="0" fillId="0" fontId="3" numFmtId="0" xfId="0" applyAlignment="1" applyFont="1">
      <alignment horizontal="center"/>
    </xf>
    <xf borderId="0" fillId="0" fontId="25" numFmtId="0" xfId="0" applyAlignment="1" applyFont="1">
      <alignment readingOrder="0"/>
    </xf>
    <xf borderId="0" fillId="0" fontId="17" numFmtId="0" xfId="0" applyAlignment="1" applyFont="1">
      <alignment readingOrder="0"/>
    </xf>
    <xf borderId="0" fillId="0" fontId="26" numFmtId="0" xfId="0" applyAlignment="1" applyFont="1">
      <alignment horizontal="right" readingOrder="0"/>
    </xf>
    <xf borderId="0" fillId="0" fontId="0" numFmtId="3" xfId="0" applyAlignment="1" applyFont="1" applyNumberFormat="1">
      <alignment horizontal="left" readingOrder="0"/>
    </xf>
    <xf borderId="0" fillId="0" fontId="27" numFmtId="0" xfId="0" applyAlignment="1" applyFont="1">
      <alignment horizontal="right" readingOrder="0"/>
    </xf>
    <xf borderId="0" fillId="0" fontId="27" numFmtId="0" xfId="0" applyAlignment="1" applyFont="1">
      <alignment horizontal="center" readingOrder="0"/>
    </xf>
    <xf borderId="0" fillId="0" fontId="28" numFmtId="0" xfId="0" applyAlignment="1" applyFont="1">
      <alignment horizontal="left" readingOrder="0" shrinkToFit="0" vertical="bottom" wrapText="0"/>
    </xf>
    <xf borderId="0" fillId="0" fontId="29" numFmtId="0" xfId="0" applyAlignment="1" applyFont="1">
      <alignment horizontal="center" readingOrder="0" shrinkToFit="0" vertical="bottom" wrapText="0"/>
    </xf>
    <xf borderId="0" fillId="0" fontId="7" numFmtId="0" xfId="0" applyAlignment="1" applyFont="1">
      <alignment horizontal="center" readingOrder="0"/>
    </xf>
    <xf borderId="0" fillId="0" fontId="7" numFmtId="0" xfId="0" applyAlignment="1" applyFont="1">
      <alignment horizontal="left"/>
    </xf>
    <xf borderId="0" fillId="0" fontId="29" numFmtId="0" xfId="0" applyAlignment="1" applyFont="1">
      <alignment horizontal="left" readingOrder="0" shrinkToFit="0" vertical="bottom" wrapText="0"/>
    </xf>
    <xf borderId="0" fillId="0" fontId="7" numFmtId="0" xfId="0" applyFont="1"/>
    <xf borderId="0" fillId="0" fontId="18" numFmtId="0" xfId="0" applyAlignment="1" applyFont="1">
      <alignment readingOrder="0" vertical="bottom"/>
    </xf>
    <xf borderId="0" fillId="0" fontId="18" numFmtId="0" xfId="0" applyAlignment="1" applyFont="1">
      <alignment horizontal="right" readingOrder="0" vertical="bottom"/>
    </xf>
    <xf borderId="0" fillId="0" fontId="18" numFmtId="0" xfId="0" applyAlignment="1" applyFont="1">
      <alignment horizontal="center" readingOrder="0" vertical="bottom"/>
    </xf>
    <xf borderId="0" fillId="0" fontId="18" numFmtId="0" xfId="0" applyAlignment="1" applyFont="1">
      <alignment vertical="bottom"/>
    </xf>
    <xf borderId="0" fillId="0" fontId="23" numFmtId="0" xfId="0" applyAlignment="1" applyFont="1">
      <alignment horizontal="right" readingOrder="0" shrinkToFit="0" vertical="bottom" wrapText="0"/>
    </xf>
    <xf borderId="0" fillId="0" fontId="30" numFmtId="0" xfId="0" applyAlignment="1" applyFont="1">
      <alignment vertical="bottom"/>
    </xf>
    <xf borderId="0" fillId="4" fontId="31" numFmtId="0" xfId="0" applyAlignment="1" applyFill="1" applyFont="1">
      <alignment readingOrder="0"/>
    </xf>
    <xf borderId="0" fillId="0" fontId="30" numFmtId="0" xfId="0" applyAlignment="1" applyFont="1">
      <alignment readingOrder="0" shrinkToFit="0" vertical="bottom" wrapText="0"/>
    </xf>
    <xf borderId="0" fillId="0" fontId="15" numFmtId="0" xfId="0" applyAlignment="1" applyFont="1">
      <alignment readingOrder="0"/>
    </xf>
    <xf borderId="0" fillId="0" fontId="30" numFmtId="0" xfId="0" applyAlignment="1" applyFont="1">
      <alignment vertical="bottom"/>
    </xf>
    <xf borderId="0" fillId="0" fontId="18" numFmtId="0" xfId="0" applyAlignment="1" applyFont="1">
      <alignment vertical="bottom"/>
    </xf>
    <xf borderId="0" fillId="0" fontId="23" numFmtId="0" xfId="0" applyAlignment="1" applyFont="1">
      <alignment horizontal="right" readingOrder="0"/>
    </xf>
    <xf borderId="0" fillId="0" fontId="3" numFmtId="0" xfId="0" applyAlignment="1" applyFont="1">
      <alignment horizontal="left"/>
    </xf>
    <xf borderId="0" fillId="0" fontId="3" numFmtId="2" xfId="0" applyAlignment="1" applyFont="1" applyNumberFormat="1">
      <alignment horizontal="center"/>
    </xf>
    <xf borderId="0" fillId="0" fontId="2" numFmtId="0" xfId="0" applyAlignment="1" applyFont="1">
      <alignment horizontal="center" shrinkToFit="0" vertical="center" wrapText="1"/>
    </xf>
    <xf borderId="0" fillId="0" fontId="2" numFmtId="0" xfId="0" applyAlignment="1" applyFont="1">
      <alignment horizontal="left" shrinkToFit="0" vertical="center" wrapText="1"/>
    </xf>
    <xf borderId="0" fillId="0" fontId="2" numFmtId="0" xfId="0" applyAlignment="1" applyFont="1">
      <alignment horizontal="center" vertical="center"/>
    </xf>
    <xf borderId="0" fillId="0" fontId="0" numFmtId="0" xfId="0" applyAlignment="1" applyFont="1">
      <alignment horizontal="center" shrinkToFit="0" vertical="center" wrapText="1"/>
    </xf>
    <xf borderId="0" fillId="0" fontId="0" numFmtId="3" xfId="0" applyAlignment="1" applyFont="1" applyNumberFormat="1">
      <alignment horizontal="center" shrinkToFit="0" vertical="center" wrapText="1"/>
    </xf>
    <xf borderId="0" fillId="0" fontId="0" numFmtId="0" xfId="0" applyAlignment="1" applyFont="1">
      <alignment horizontal="center" vertical="center"/>
    </xf>
    <xf borderId="0" fillId="0" fontId="2" numFmtId="3" xfId="0" applyAlignment="1" applyFont="1" applyNumberFormat="1">
      <alignment horizontal="center" shrinkToFit="0" vertical="center" wrapText="1"/>
    </xf>
    <xf borderId="0" fillId="0" fontId="32" numFmtId="0" xfId="0" applyFont="1"/>
    <xf borderId="0" fillId="0" fontId="2" numFmtId="0" xfId="0" applyAlignment="1" applyFont="1">
      <alignment horizontal="right" vertical="center"/>
    </xf>
    <xf borderId="0" fillId="0" fontId="18" numFmtId="0" xfId="0" applyAlignment="1" applyFont="1">
      <alignment horizontal="left" readingOrder="0"/>
    </xf>
    <xf borderId="0" fillId="0" fontId="19" numFmtId="0" xfId="0" applyAlignment="1" applyFont="1">
      <alignment vertical="bottom"/>
    </xf>
    <xf borderId="0" fillId="0" fontId="19" numFmtId="0" xfId="0" applyAlignment="1" applyFont="1">
      <alignment horizontal="right" readingOrder="0" vertical="bottom"/>
    </xf>
    <xf borderId="0" fillId="0" fontId="23" numFmtId="0" xfId="0" applyAlignment="1" applyFont="1">
      <alignment horizontal="center" readingOrder="0" shrinkToFit="0" vertical="bottom" wrapText="0"/>
    </xf>
    <xf borderId="0" fillId="0" fontId="23" numFmtId="0" xfId="0" applyAlignment="1" applyFont="1">
      <alignment readingOrder="0" shrinkToFit="0" vertical="bottom"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6.14"/>
    <col customWidth="1" min="2" max="2" width="9.43"/>
    <col customWidth="1" min="3" max="3" width="46.71"/>
    <col customWidth="1" min="4" max="4" width="90.14"/>
    <col customWidth="1" min="5" max="7" width="11.71"/>
    <col customWidth="1" min="8" max="8" width="17.86"/>
    <col customWidth="1" min="9" max="27" width="8.71"/>
  </cols>
  <sheetData>
    <row r="1">
      <c r="A1" s="1" t="s">
        <v>0</v>
      </c>
      <c r="B1" s="2"/>
      <c r="E1" s="3" t="s">
        <v>1</v>
      </c>
      <c r="F1" s="4">
        <v>1.0</v>
      </c>
      <c r="G1" s="3" t="s">
        <v>2</v>
      </c>
      <c r="H1" s="5">
        <v>4.0</v>
      </c>
    </row>
    <row r="2">
      <c r="A2" s="6"/>
      <c r="B2" s="2"/>
      <c r="D2" s="7" t="s">
        <v>3</v>
      </c>
      <c r="E2" s="8"/>
      <c r="G2" s="8"/>
      <c r="H2" s="9"/>
    </row>
    <row r="3">
      <c r="A3" s="10" t="s">
        <v>4</v>
      </c>
      <c r="B3" s="2"/>
      <c r="C3" s="9"/>
      <c r="D3" s="11"/>
      <c r="F3" s="12" t="s">
        <v>5</v>
      </c>
      <c r="G3" s="8"/>
      <c r="H3" s="9"/>
    </row>
    <row r="4">
      <c r="A4" s="10" t="s">
        <v>6</v>
      </c>
      <c r="B4" s="2"/>
      <c r="C4" s="9"/>
      <c r="D4" s="11"/>
      <c r="F4" s="12"/>
      <c r="G4" s="8"/>
      <c r="H4" s="9"/>
    </row>
    <row r="5">
      <c r="A5" s="10"/>
      <c r="B5" s="2"/>
      <c r="C5" s="9"/>
      <c r="D5" s="11"/>
      <c r="F5" s="12"/>
      <c r="G5" s="8"/>
      <c r="H5" s="9"/>
    </row>
    <row r="6" ht="30.75" customHeight="1">
      <c r="A6" s="3" t="s">
        <v>7</v>
      </c>
      <c r="B6" s="13" t="s">
        <v>8</v>
      </c>
      <c r="C6" s="14" t="s">
        <v>9</v>
      </c>
      <c r="D6" s="15" t="s">
        <v>10</v>
      </c>
      <c r="E6" s="16" t="s">
        <v>11</v>
      </c>
      <c r="F6" s="16" t="s">
        <v>12</v>
      </c>
      <c r="G6" s="16" t="s">
        <v>13</v>
      </c>
      <c r="H6" s="17" t="s">
        <v>14</v>
      </c>
    </row>
    <row r="7" ht="15.75" customHeight="1">
      <c r="A7" s="18" t="s">
        <v>15</v>
      </c>
      <c r="B7" s="19"/>
      <c r="C7" s="20"/>
      <c r="D7" s="21"/>
      <c r="E7" s="22"/>
      <c r="F7" s="22"/>
      <c r="G7" s="8"/>
      <c r="H7" s="2"/>
    </row>
    <row r="8" ht="15.75" customHeight="1">
      <c r="A8" s="23" t="s">
        <v>16</v>
      </c>
      <c r="B8" s="19" t="s">
        <v>17</v>
      </c>
      <c r="C8" s="20" t="s">
        <v>18</v>
      </c>
      <c r="D8" s="21" t="s">
        <v>19</v>
      </c>
      <c r="E8" s="22">
        <f>4*50</f>
        <v>200</v>
      </c>
      <c r="F8" s="22">
        <v>4.0</v>
      </c>
      <c r="G8" s="8">
        <f>$E8*VLOOKUP($F8,'XP Tables'!$K$2:$L$7,2,TRUE)</f>
        <v>400</v>
      </c>
      <c r="H8" s="2" t="str">
        <f>VLOOKUP(G8/$H$1,'XP Tables'!$O$2:$P$9,2,TRUE)</f>
        <v>Deadly</v>
      </c>
    </row>
    <row r="9" ht="15.75" customHeight="1">
      <c r="A9" s="23" t="s">
        <v>20</v>
      </c>
      <c r="B9" s="19" t="s">
        <v>21</v>
      </c>
      <c r="C9" s="20"/>
      <c r="D9" s="21" t="s">
        <v>22</v>
      </c>
      <c r="E9" s="22" t="s">
        <v>23</v>
      </c>
      <c r="F9" s="22" t="s">
        <v>23</v>
      </c>
      <c r="G9" s="22" t="s">
        <v>23</v>
      </c>
      <c r="H9" s="19" t="s">
        <v>23</v>
      </c>
    </row>
    <row r="10" ht="15.75" customHeight="1">
      <c r="A10" s="23"/>
      <c r="B10" s="19"/>
      <c r="C10" s="20" t="s">
        <v>24</v>
      </c>
      <c r="E10" s="22" t="s">
        <v>23</v>
      </c>
      <c r="F10" s="22" t="s">
        <v>23</v>
      </c>
      <c r="G10" s="22" t="s">
        <v>23</v>
      </c>
      <c r="H10" s="19" t="s">
        <v>23</v>
      </c>
    </row>
    <row r="11" ht="15.75" customHeight="1">
      <c r="A11" s="23"/>
      <c r="B11" s="19"/>
      <c r="C11" s="20" t="s">
        <v>25</v>
      </c>
      <c r="D11" s="21" t="s">
        <v>26</v>
      </c>
      <c r="E11" s="22">
        <f>2*50+200</f>
        <v>300</v>
      </c>
      <c r="F11" s="22">
        <v>3.0</v>
      </c>
      <c r="G11" s="8">
        <f>$E11*VLOOKUP($F11,'XP Tables'!$K$2:$L$7,2,TRUE)</f>
        <v>600</v>
      </c>
      <c r="H11" s="2" t="str">
        <f>VLOOKUP(G11/$H$1,'XP Tables'!$O$2:$P$9,2,TRUE)</f>
        <v>Deadly</v>
      </c>
    </row>
    <row r="12" ht="15.75" customHeight="1">
      <c r="A12" s="23"/>
      <c r="B12" s="19"/>
      <c r="C12" s="20" t="s">
        <v>27</v>
      </c>
      <c r="D12" s="21" t="s">
        <v>28</v>
      </c>
      <c r="E12" s="22">
        <f>3*50</f>
        <v>150</v>
      </c>
      <c r="F12" s="22">
        <v>3.0</v>
      </c>
      <c r="G12" s="8">
        <f>$E12*VLOOKUP($F12,'XP Tables'!$K$2:$L$7,2,TRUE)</f>
        <v>300</v>
      </c>
      <c r="H12" s="2" t="str">
        <f>VLOOKUP(G12/$H$1,'XP Tables'!$O$2:$P$9,2,TRUE)</f>
        <v>Hard</v>
      </c>
    </row>
    <row r="13" ht="15.75" customHeight="1">
      <c r="A13" s="23"/>
      <c r="B13" s="19"/>
      <c r="C13" s="20" t="s">
        <v>29</v>
      </c>
      <c r="D13" s="21" t="s">
        <v>30</v>
      </c>
      <c r="E13" s="22">
        <f t="shared" ref="E13:E14" si="1">50</f>
        <v>50</v>
      </c>
      <c r="F13" s="22">
        <v>1.0</v>
      </c>
      <c r="G13" s="8">
        <f>$E13*VLOOKUP($F13,'XP Tables'!$K$2:$L$7,2,TRUE)</f>
        <v>50</v>
      </c>
      <c r="H13" s="2" t="str">
        <f>VLOOKUP(G13/$H$1,'XP Tables'!$O$2:$P$9,2,TRUE)</f>
        <v>Trivial</v>
      </c>
    </row>
    <row r="14" ht="15.75" customHeight="1">
      <c r="A14" s="23"/>
      <c r="B14" s="19"/>
      <c r="C14" s="20" t="s">
        <v>31</v>
      </c>
      <c r="D14" s="21" t="s">
        <v>32</v>
      </c>
      <c r="E14" s="22">
        <f t="shared" si="1"/>
        <v>50</v>
      </c>
      <c r="F14" s="22">
        <v>1.0</v>
      </c>
      <c r="G14" s="8">
        <f>$E14*VLOOKUP($F14,'XP Tables'!$K$2:$L$7,2,TRUE)</f>
        <v>50</v>
      </c>
      <c r="H14" s="2" t="str">
        <f>VLOOKUP(G14/$H$1,'XP Tables'!$O$2:$P$9,2,TRUE)</f>
        <v>Trivial</v>
      </c>
    </row>
    <row r="15" ht="15.75" customHeight="1">
      <c r="A15" s="23"/>
      <c r="B15" s="19"/>
      <c r="C15" s="21" t="s">
        <v>33</v>
      </c>
      <c r="D15" s="21" t="s">
        <v>34</v>
      </c>
      <c r="E15" s="22">
        <f>5*50+200+200</f>
        <v>650</v>
      </c>
      <c r="F15" s="22">
        <v>7.0</v>
      </c>
      <c r="G15" s="8">
        <f>$E15*VLOOKUP($F15,'XP Tables'!$K$2:$L$7,2,TRUE)</f>
        <v>1625</v>
      </c>
      <c r="H15" s="2" t="str">
        <f>VLOOKUP(G15/$H$1,'XP Tables'!$O$2:$P$9,2,TRUE)</f>
        <v>4 x Deadly or more</v>
      </c>
    </row>
    <row r="16" ht="15.75" customHeight="1">
      <c r="A16" s="23"/>
      <c r="B16" s="19"/>
      <c r="C16" s="20" t="s">
        <v>35</v>
      </c>
      <c r="D16" s="21" t="s">
        <v>36</v>
      </c>
      <c r="E16" s="22">
        <f>3*50+2*50</f>
        <v>250</v>
      </c>
      <c r="F16" s="22">
        <v>5.0</v>
      </c>
      <c r="G16" s="8">
        <f>$E16*VLOOKUP($F16,'XP Tables'!$K$2:$L$7,2,TRUE)</f>
        <v>500</v>
      </c>
      <c r="H16" s="2" t="str">
        <f>VLOOKUP(G16/$H$1,'XP Tables'!$O$2:$P$9,2,TRUE)</f>
        <v>Deadly</v>
      </c>
    </row>
    <row r="17" ht="15.75" customHeight="1">
      <c r="A17" s="23"/>
      <c r="B17" s="19"/>
      <c r="C17" s="20" t="s">
        <v>37</v>
      </c>
      <c r="D17" s="21" t="s">
        <v>38</v>
      </c>
      <c r="E17" s="22">
        <f>200+50+2*50</f>
        <v>350</v>
      </c>
      <c r="F17" s="22">
        <v>4.0</v>
      </c>
      <c r="G17" s="8">
        <f>$E17*VLOOKUP($F17,'XP Tables'!$K$2:$L$7,2,TRUE)</f>
        <v>700</v>
      </c>
      <c r="H17" s="2" t="str">
        <f>VLOOKUP(G17/$H$1,'XP Tables'!$O$2:$P$9,2,TRUE)</f>
        <v>Deadly</v>
      </c>
    </row>
    <row r="18" ht="15.75" customHeight="1">
      <c r="A18" s="23"/>
      <c r="B18" s="19"/>
      <c r="C18" s="20"/>
      <c r="D18" s="21"/>
      <c r="E18" s="22"/>
      <c r="F18" s="22"/>
      <c r="G18" s="8"/>
      <c r="H18" s="2"/>
    </row>
    <row r="19" ht="15.75" customHeight="1">
      <c r="A19" s="18" t="s">
        <v>39</v>
      </c>
      <c r="B19" s="19"/>
      <c r="C19" s="20"/>
      <c r="D19" s="24" t="s">
        <v>40</v>
      </c>
      <c r="E19" s="22"/>
      <c r="F19" s="22"/>
      <c r="G19" s="22"/>
      <c r="H19" s="19"/>
    </row>
    <row r="20" ht="15.75" customHeight="1">
      <c r="A20" s="25" t="s">
        <v>41</v>
      </c>
      <c r="B20" s="19" t="s">
        <v>42</v>
      </c>
      <c r="C20" s="20" t="s">
        <v>43</v>
      </c>
      <c r="D20" s="21" t="s">
        <v>44</v>
      </c>
      <c r="E20" s="22"/>
      <c r="F20" s="22"/>
      <c r="G20" s="22"/>
      <c r="H20" s="19"/>
    </row>
    <row r="21" ht="15.75" customHeight="1">
      <c r="A21" s="25" t="s">
        <v>45</v>
      </c>
      <c r="B21" s="19" t="s">
        <v>46</v>
      </c>
      <c r="C21" s="20" t="s">
        <v>47</v>
      </c>
      <c r="D21" s="21"/>
      <c r="E21" s="22" t="s">
        <v>23</v>
      </c>
      <c r="F21" s="22" t="s">
        <v>23</v>
      </c>
      <c r="G21" s="22" t="s">
        <v>23</v>
      </c>
      <c r="H21" s="19" t="s">
        <v>23</v>
      </c>
    </row>
    <row r="22" ht="15.75" customHeight="1">
      <c r="A22" s="23" t="s">
        <v>48</v>
      </c>
      <c r="B22" s="19" t="s">
        <v>21</v>
      </c>
      <c r="C22" s="20"/>
      <c r="D22" s="21"/>
      <c r="E22" s="22" t="s">
        <v>23</v>
      </c>
      <c r="F22" s="22" t="s">
        <v>23</v>
      </c>
      <c r="G22" s="22" t="s">
        <v>23</v>
      </c>
      <c r="H22" s="19" t="s">
        <v>23</v>
      </c>
    </row>
    <row r="23" ht="15.75" customHeight="1">
      <c r="A23" s="23"/>
      <c r="B23" s="19"/>
      <c r="C23" s="20" t="s">
        <v>49</v>
      </c>
      <c r="E23" s="22" t="s">
        <v>23</v>
      </c>
      <c r="F23" s="22" t="s">
        <v>23</v>
      </c>
      <c r="G23" s="22" t="s">
        <v>23</v>
      </c>
      <c r="H23" s="19" t="s">
        <v>23</v>
      </c>
    </row>
    <row r="24" ht="15.75" customHeight="1">
      <c r="A24" s="26"/>
      <c r="B24" s="19"/>
      <c r="C24" s="20" t="s">
        <v>50</v>
      </c>
      <c r="D24" s="21" t="s">
        <v>51</v>
      </c>
      <c r="E24" s="22">
        <f>3*25</f>
        <v>75</v>
      </c>
      <c r="F24" s="22">
        <v>3.0</v>
      </c>
      <c r="G24" s="8">
        <f>$E24*VLOOKUP($F24,'XP Tables'!$K$2:$L$7,2,TRUE)</f>
        <v>150</v>
      </c>
      <c r="H24" s="2" t="str">
        <f>VLOOKUP(G24/$H$1,'XP Tables'!$O$2:$P$9,2,TRUE)</f>
        <v>Easy</v>
      </c>
    </row>
    <row r="25" ht="15.75" customHeight="1">
      <c r="A25" s="26"/>
      <c r="B25" s="19"/>
      <c r="C25" s="20" t="s">
        <v>52</v>
      </c>
      <c r="E25" s="22" t="s">
        <v>23</v>
      </c>
      <c r="F25" s="22" t="s">
        <v>23</v>
      </c>
      <c r="G25" s="22" t="s">
        <v>23</v>
      </c>
      <c r="H25" s="19" t="s">
        <v>23</v>
      </c>
    </row>
    <row r="26" ht="15.75" customHeight="1">
      <c r="A26" s="26"/>
      <c r="B26" s="19"/>
      <c r="C26" s="20" t="s">
        <v>53</v>
      </c>
      <c r="D26" s="21" t="s">
        <v>54</v>
      </c>
      <c r="E26" s="22">
        <f>6*50</f>
        <v>300</v>
      </c>
      <c r="F26" s="22">
        <v>6.0</v>
      </c>
      <c r="G26" s="8">
        <f>$E26*VLOOKUP($F26,'XP Tables'!$K$2:$L$7,2,TRUE)</f>
        <v>600</v>
      </c>
      <c r="H26" s="2" t="str">
        <f>VLOOKUP(G26/$H$1,'XP Tables'!$O$2:$P$9,2,TRUE)</f>
        <v>Deadly</v>
      </c>
    </row>
    <row r="27" ht="15.75" customHeight="1">
      <c r="A27" s="26"/>
      <c r="B27" s="19"/>
      <c r="C27" s="20" t="s">
        <v>55</v>
      </c>
      <c r="D27" s="21" t="s">
        <v>56</v>
      </c>
      <c r="E27" s="22">
        <f>3*100</f>
        <v>300</v>
      </c>
      <c r="F27" s="22">
        <v>3.0</v>
      </c>
      <c r="G27" s="8">
        <f>$E27*VLOOKUP($F27,'XP Tables'!$K$2:$L$7,2,TRUE)</f>
        <v>600</v>
      </c>
      <c r="H27" s="2" t="str">
        <f>VLOOKUP(G27/$H$1,'XP Tables'!$O$2:$P$9,2,TRUE)</f>
        <v>Deadly</v>
      </c>
    </row>
    <row r="28" ht="15.75" customHeight="1">
      <c r="A28" s="26"/>
      <c r="B28" s="19"/>
      <c r="C28" s="20" t="s">
        <v>57</v>
      </c>
      <c r="D28" s="27"/>
      <c r="E28" s="22" t="s">
        <v>23</v>
      </c>
      <c r="F28" s="22" t="s">
        <v>23</v>
      </c>
      <c r="G28" s="22" t="s">
        <v>23</v>
      </c>
      <c r="H28" s="19" t="s">
        <v>23</v>
      </c>
    </row>
    <row r="29" ht="15.75" customHeight="1">
      <c r="A29" s="25"/>
      <c r="B29" s="19"/>
      <c r="C29" s="21" t="s">
        <v>58</v>
      </c>
      <c r="E29" s="22" t="s">
        <v>23</v>
      </c>
      <c r="F29" s="22" t="s">
        <v>23</v>
      </c>
      <c r="G29" s="22" t="s">
        <v>23</v>
      </c>
      <c r="H29" s="19" t="s">
        <v>23</v>
      </c>
    </row>
    <row r="30" ht="15.75" customHeight="1">
      <c r="A30" s="26"/>
      <c r="B30" s="19"/>
      <c r="C30" s="20" t="s">
        <v>59</v>
      </c>
      <c r="D30" s="21" t="s">
        <v>60</v>
      </c>
      <c r="E30" s="22">
        <f>450</f>
        <v>450</v>
      </c>
      <c r="F30" s="22">
        <v>1.0</v>
      </c>
      <c r="G30" s="8">
        <f>$E30*VLOOKUP($F30,'XP Tables'!$K$2:$L$7,2,TRUE)</f>
        <v>450</v>
      </c>
      <c r="H30" s="2" t="str">
        <f>VLOOKUP(G30/$H$1,'XP Tables'!$O$2:$P$9,2,TRUE)</f>
        <v>Deadly</v>
      </c>
    </row>
    <row r="31" ht="15.75" customHeight="1">
      <c r="A31" s="25"/>
      <c r="B31" s="19"/>
      <c r="C31" s="21" t="s">
        <v>61</v>
      </c>
      <c r="D31" s="21" t="s">
        <v>62</v>
      </c>
      <c r="E31" s="22">
        <f>4*200</f>
        <v>800</v>
      </c>
      <c r="F31" s="22">
        <v>4.0</v>
      </c>
      <c r="G31" s="8">
        <f>$E31*VLOOKUP($F31,'XP Tables'!$K$2:$L$7,2,TRUE)</f>
        <v>1600</v>
      </c>
      <c r="H31" s="2" t="str">
        <f>VLOOKUP(G31/$H$1,'XP Tables'!$O$2:$P$9,2,TRUE)</f>
        <v>4 x Deadly or more</v>
      </c>
    </row>
    <row r="32" ht="15.75" customHeight="1">
      <c r="A32" s="26"/>
      <c r="B32" s="19"/>
      <c r="C32" s="20" t="s">
        <v>63</v>
      </c>
      <c r="D32" s="21" t="s">
        <v>64</v>
      </c>
      <c r="E32" s="22">
        <f>2*100+2*25</f>
        <v>250</v>
      </c>
      <c r="F32" s="22">
        <v>4.0</v>
      </c>
      <c r="G32" s="8">
        <f>$E32*VLOOKUP($F32,'XP Tables'!$K$2:$L$7,2,TRUE)</f>
        <v>500</v>
      </c>
      <c r="H32" s="2" t="str">
        <f>VLOOKUP(G32/$H$1,'XP Tables'!$O$2:$P$9,2,TRUE)</f>
        <v>Deadly</v>
      </c>
    </row>
    <row r="33" ht="15.75" customHeight="1">
      <c r="A33" s="26"/>
      <c r="B33" s="19"/>
      <c r="C33" s="20" t="s">
        <v>65</v>
      </c>
      <c r="D33" s="21" t="s">
        <v>66</v>
      </c>
      <c r="E33" s="22">
        <f t="shared" ref="E33:E34" si="2">200</f>
        <v>200</v>
      </c>
      <c r="F33" s="22">
        <v>1.0</v>
      </c>
      <c r="G33" s="8">
        <f>$E33*VLOOKUP($F33,'XP Tables'!$K$2:$L$7,2,TRUE)</f>
        <v>200</v>
      </c>
      <c r="H33" s="2" t="str">
        <f>VLOOKUP(G33/$H$1,'XP Tables'!$O$2:$P$9,2,TRUE)</f>
        <v>Medium</v>
      </c>
    </row>
    <row r="34" ht="15.75" customHeight="1">
      <c r="A34" s="26"/>
      <c r="B34" s="19"/>
      <c r="C34" s="20" t="s">
        <v>67</v>
      </c>
      <c r="D34" s="21" t="s">
        <v>68</v>
      </c>
      <c r="E34" s="22">
        <f t="shared" si="2"/>
        <v>200</v>
      </c>
      <c r="F34" s="22">
        <v>1.0</v>
      </c>
      <c r="G34" s="8">
        <f>$E34*VLOOKUP($F34,'XP Tables'!$K$2:$L$7,2,TRUE)</f>
        <v>200</v>
      </c>
      <c r="H34" s="2" t="str">
        <f>VLOOKUP(G34/$H$1,'XP Tables'!$O$2:$P$9,2,TRUE)</f>
        <v>Medium</v>
      </c>
    </row>
    <row r="35" ht="15.75" customHeight="1">
      <c r="A35" s="28"/>
      <c r="B35" s="19"/>
      <c r="C35" s="20"/>
      <c r="E35" s="22"/>
      <c r="F35" s="22"/>
      <c r="G35" s="8"/>
      <c r="H35" s="2"/>
    </row>
    <row r="36" ht="15.75" customHeight="1">
      <c r="A36" s="18" t="s">
        <v>69</v>
      </c>
      <c r="B36" s="19"/>
      <c r="C36" s="20"/>
      <c r="D36" s="21"/>
      <c r="E36" s="22"/>
      <c r="F36" s="22"/>
      <c r="G36" s="22"/>
      <c r="H36" s="22"/>
    </row>
    <row r="37" ht="15.75" customHeight="1">
      <c r="A37" s="26" t="s">
        <v>70</v>
      </c>
      <c r="B37" s="19" t="s">
        <v>46</v>
      </c>
      <c r="C37" s="20" t="s">
        <v>71</v>
      </c>
      <c r="D37" s="21" t="s">
        <v>72</v>
      </c>
      <c r="E37" s="22">
        <f t="shared" ref="E37:E38" si="3">6*25</f>
        <v>150</v>
      </c>
      <c r="F37" s="22">
        <v>6.0</v>
      </c>
      <c r="G37" s="8">
        <f>$E37*VLOOKUP($F37,'XP Tables'!$K$2:$L$7,2,TRUE)</f>
        <v>300</v>
      </c>
      <c r="H37" s="2" t="str">
        <f>VLOOKUP(G37/$H$1,'XP Tables'!$O$2:$P$9,2,TRUE)</f>
        <v>Hard</v>
      </c>
    </row>
    <row r="38" ht="15.75" customHeight="1">
      <c r="A38" s="26" t="s">
        <v>73</v>
      </c>
      <c r="B38" s="19" t="s">
        <v>46</v>
      </c>
      <c r="C38" s="20" t="s">
        <v>74</v>
      </c>
      <c r="D38" s="21" t="s">
        <v>72</v>
      </c>
      <c r="E38" s="22">
        <f t="shared" si="3"/>
        <v>150</v>
      </c>
      <c r="F38" s="22">
        <v>6.0</v>
      </c>
      <c r="G38" s="8">
        <f>$E38*VLOOKUP($F38,'XP Tables'!$K$2:$L$7,2,TRUE)</f>
        <v>300</v>
      </c>
      <c r="H38" s="2" t="str">
        <f>VLOOKUP(G38/$H$1,'XP Tables'!$O$2:$P$9,2,TRUE)</f>
        <v>Hard</v>
      </c>
    </row>
    <row r="39" ht="15.75" customHeight="1">
      <c r="A39" s="26" t="s">
        <v>75</v>
      </c>
      <c r="B39" s="19" t="s">
        <v>46</v>
      </c>
      <c r="C39" s="20" t="s">
        <v>76</v>
      </c>
      <c r="D39" s="21" t="s">
        <v>77</v>
      </c>
      <c r="E39" s="22">
        <f>5*200</f>
        <v>1000</v>
      </c>
      <c r="F39" s="22">
        <v>5.0</v>
      </c>
      <c r="G39" s="8">
        <f>$E39*VLOOKUP($F39,'XP Tables'!$K$2:$L$7,2,TRUE)</f>
        <v>2000</v>
      </c>
      <c r="H39" s="2" t="str">
        <f>VLOOKUP(G39/$H$1,'XP Tables'!$O$2:$P$9,2,TRUE)</f>
        <v>4 x Deadly or more</v>
      </c>
    </row>
    <row r="40" ht="15.75" customHeight="1">
      <c r="A40" s="26" t="s">
        <v>78</v>
      </c>
      <c r="B40" s="19" t="s">
        <v>46</v>
      </c>
      <c r="C40" s="20" t="s">
        <v>79</v>
      </c>
      <c r="D40" s="21" t="s">
        <v>80</v>
      </c>
      <c r="E40" s="22">
        <f>450</f>
        <v>450</v>
      </c>
      <c r="F40" s="22">
        <v>1.0</v>
      </c>
      <c r="G40" s="8">
        <f>$E40*VLOOKUP($F40,'XP Tables'!$K$2:$L$7,2,TRUE)</f>
        <v>450</v>
      </c>
      <c r="H40" s="2" t="str">
        <f>VLOOKUP(G40/$H$1,'XP Tables'!$O$2:$P$9,2,TRUE)</f>
        <v>Deadly</v>
      </c>
    </row>
    <row r="41" ht="15.75" customHeight="1">
      <c r="A41" s="26" t="s">
        <v>81</v>
      </c>
      <c r="B41" s="19" t="s">
        <v>46</v>
      </c>
      <c r="C41" s="20" t="s">
        <v>82</v>
      </c>
      <c r="D41" s="21" t="s">
        <v>83</v>
      </c>
      <c r="E41" s="22">
        <f t="shared" ref="E41:E42" si="4">8*50+200</f>
        <v>600</v>
      </c>
      <c r="F41" s="22">
        <v>9.0</v>
      </c>
      <c r="G41" s="8">
        <f>$E41*VLOOKUP($F41,'XP Tables'!$K$2:$L$7,2,TRUE)</f>
        <v>1500</v>
      </c>
      <c r="H41" s="2" t="str">
        <f>VLOOKUP(G41/$H$1,'XP Tables'!$O$2:$P$9,2,TRUE)</f>
        <v>3 x Deadly</v>
      </c>
    </row>
    <row r="42" ht="15.75" customHeight="1">
      <c r="A42" s="26" t="s">
        <v>84</v>
      </c>
      <c r="B42" s="19" t="s">
        <v>46</v>
      </c>
      <c r="C42" s="20" t="s">
        <v>85</v>
      </c>
      <c r="D42" s="21" t="s">
        <v>83</v>
      </c>
      <c r="E42" s="22">
        <f t="shared" si="4"/>
        <v>600</v>
      </c>
      <c r="F42" s="22">
        <v>9.0</v>
      </c>
      <c r="G42" s="8">
        <f>$E42*VLOOKUP($F42,'XP Tables'!$K$2:$L$7,2,TRUE)</f>
        <v>1500</v>
      </c>
      <c r="H42" s="2" t="str">
        <f>VLOOKUP(G42/$H$1,'XP Tables'!$O$2:$P$9,2,TRUE)</f>
        <v>3 x Deadly</v>
      </c>
    </row>
    <row r="43" ht="15.75" customHeight="1">
      <c r="A43" s="26" t="s">
        <v>86</v>
      </c>
      <c r="B43" s="19" t="s">
        <v>46</v>
      </c>
      <c r="C43" s="20" t="s">
        <v>87</v>
      </c>
      <c r="D43" s="21" t="s">
        <v>88</v>
      </c>
      <c r="E43" s="22">
        <f t="shared" ref="E43:E44" si="5">7*100</f>
        <v>700</v>
      </c>
      <c r="F43" s="22">
        <v>7.0</v>
      </c>
      <c r="G43" s="8">
        <f>$E43*VLOOKUP($F43,'XP Tables'!$K$2:$L$7,2,TRUE)</f>
        <v>1750</v>
      </c>
      <c r="H43" s="2" t="str">
        <f>VLOOKUP(G43/$H$1,'XP Tables'!$O$2:$P$9,2,TRUE)</f>
        <v>4 x Deadly or more</v>
      </c>
    </row>
    <row r="44" ht="15.75" customHeight="1">
      <c r="A44" s="26" t="s">
        <v>89</v>
      </c>
      <c r="B44" s="19" t="s">
        <v>46</v>
      </c>
      <c r="C44" s="20" t="s">
        <v>90</v>
      </c>
      <c r="D44" s="21" t="s">
        <v>88</v>
      </c>
      <c r="E44" s="22">
        <f t="shared" si="5"/>
        <v>700</v>
      </c>
      <c r="F44" s="22">
        <v>7.0</v>
      </c>
      <c r="G44" s="8">
        <f>$E44*VLOOKUP($F44,'XP Tables'!$K$2:$L$7,2,TRUE)</f>
        <v>1750</v>
      </c>
      <c r="H44" s="2" t="str">
        <f>VLOOKUP(G44/$H$1,'XP Tables'!$O$2:$P$9,2,TRUE)</f>
        <v>4 x Deadly or more</v>
      </c>
    </row>
    <row r="45" ht="15.75" customHeight="1">
      <c r="A45" s="26" t="s">
        <v>91</v>
      </c>
      <c r="B45" s="19" t="s">
        <v>46</v>
      </c>
      <c r="C45" s="20" t="s">
        <v>92</v>
      </c>
      <c r="D45" s="21" t="s">
        <v>93</v>
      </c>
      <c r="E45" s="22">
        <f t="shared" ref="E45:E46" si="6">2*200</f>
        <v>400</v>
      </c>
      <c r="F45" s="22">
        <v>2.0</v>
      </c>
      <c r="G45" s="8">
        <f>$E45*VLOOKUP($F45,'XP Tables'!$K$2:$L$7,2,TRUE)</f>
        <v>600</v>
      </c>
      <c r="H45" s="2" t="str">
        <f>VLOOKUP(G45/$H$1,'XP Tables'!$O$2:$P$9,2,TRUE)</f>
        <v>Deadly</v>
      </c>
    </row>
    <row r="46" ht="15.75" customHeight="1">
      <c r="A46" s="26" t="s">
        <v>94</v>
      </c>
      <c r="B46" s="19" t="s">
        <v>46</v>
      </c>
      <c r="C46" s="20" t="s">
        <v>95</v>
      </c>
      <c r="D46" s="21" t="s">
        <v>93</v>
      </c>
      <c r="E46" s="22">
        <f t="shared" si="6"/>
        <v>400</v>
      </c>
      <c r="F46" s="22">
        <v>2.0</v>
      </c>
      <c r="G46" s="8">
        <f>$E46*VLOOKUP($F46,'XP Tables'!$K$2:$L$7,2,TRUE)</f>
        <v>600</v>
      </c>
      <c r="H46" s="2" t="str">
        <f>VLOOKUP(G46/$H$1,'XP Tables'!$O$2:$P$9,2,TRUE)</f>
        <v>Deadly</v>
      </c>
    </row>
    <row r="47" ht="15.75" customHeight="1">
      <c r="A47" s="26" t="s">
        <v>96</v>
      </c>
      <c r="B47" s="19" t="s">
        <v>46</v>
      </c>
      <c r="C47" s="20" t="s">
        <v>97</v>
      </c>
      <c r="D47" s="21" t="s">
        <v>98</v>
      </c>
      <c r="E47" s="22">
        <f t="shared" ref="E47:E48" si="7">6*50</f>
        <v>300</v>
      </c>
      <c r="F47" s="22">
        <v>6.0</v>
      </c>
      <c r="G47" s="8">
        <f>$E47*VLOOKUP($F47,'XP Tables'!$K$2:$L$7,2,TRUE)</f>
        <v>600</v>
      </c>
      <c r="H47" s="2" t="str">
        <f>VLOOKUP(G47/$H$1,'XP Tables'!$O$2:$P$9,2,TRUE)</f>
        <v>Deadly</v>
      </c>
    </row>
    <row r="48" ht="15.75" customHeight="1">
      <c r="A48" s="26" t="s">
        <v>99</v>
      </c>
      <c r="B48" s="19" t="s">
        <v>46</v>
      </c>
      <c r="C48" s="20" t="s">
        <v>100</v>
      </c>
      <c r="D48" s="21" t="s">
        <v>98</v>
      </c>
      <c r="E48" s="22">
        <f t="shared" si="7"/>
        <v>300</v>
      </c>
      <c r="F48" s="22">
        <v>6.0</v>
      </c>
      <c r="G48" s="8">
        <f>$E48*VLOOKUP($F48,'XP Tables'!$K$2:$L$7,2,TRUE)</f>
        <v>600</v>
      </c>
      <c r="H48" s="2" t="str">
        <f>VLOOKUP(G48/$H$1,'XP Tables'!$O$2:$P$9,2,TRUE)</f>
        <v>Deadly</v>
      </c>
    </row>
    <row r="49" ht="15.75" customHeight="1">
      <c r="A49" s="26" t="s">
        <v>101</v>
      </c>
      <c r="B49" s="19" t="s">
        <v>46</v>
      </c>
      <c r="C49" s="20" t="s">
        <v>102</v>
      </c>
      <c r="D49" s="21" t="s">
        <v>103</v>
      </c>
      <c r="E49" s="22">
        <f t="shared" ref="E49:E50" si="8">700</f>
        <v>700</v>
      </c>
      <c r="F49" s="22">
        <v>1.0</v>
      </c>
      <c r="G49" s="8">
        <f>$E49*VLOOKUP($F49,'XP Tables'!$K$2:$L$7,2,TRUE)</f>
        <v>700</v>
      </c>
      <c r="H49" s="2" t="str">
        <f>VLOOKUP(G49/$H$1,'XP Tables'!$O$2:$P$9,2,TRUE)</f>
        <v>Deadly</v>
      </c>
    </row>
    <row r="50" ht="15.75" customHeight="1">
      <c r="A50" s="26" t="s">
        <v>104</v>
      </c>
      <c r="B50" s="19" t="s">
        <v>46</v>
      </c>
      <c r="C50" s="20" t="s">
        <v>105</v>
      </c>
      <c r="D50" s="21" t="s">
        <v>103</v>
      </c>
      <c r="E50" s="22">
        <f t="shared" si="8"/>
        <v>700</v>
      </c>
      <c r="F50" s="22">
        <v>1.0</v>
      </c>
      <c r="G50" s="8">
        <f>$E50*VLOOKUP($F50,'XP Tables'!$K$2:$L$7,2,TRUE)</f>
        <v>700</v>
      </c>
      <c r="H50" s="2" t="str">
        <f>VLOOKUP(G50/$H$1,'XP Tables'!$O$2:$P$9,2,TRUE)</f>
        <v>Deadly</v>
      </c>
    </row>
    <row r="51" ht="15.75" customHeight="1">
      <c r="A51" s="26" t="s">
        <v>106</v>
      </c>
      <c r="B51" s="19" t="s">
        <v>46</v>
      </c>
      <c r="C51" s="20" t="s">
        <v>107</v>
      </c>
      <c r="D51" s="21"/>
      <c r="E51" s="22" t="s">
        <v>23</v>
      </c>
      <c r="F51" s="22" t="s">
        <v>23</v>
      </c>
      <c r="G51" s="22" t="s">
        <v>23</v>
      </c>
      <c r="H51" s="19" t="s">
        <v>23</v>
      </c>
    </row>
    <row r="52" ht="15.75" customHeight="1">
      <c r="A52" s="26" t="s">
        <v>108</v>
      </c>
      <c r="B52" s="19" t="s">
        <v>46</v>
      </c>
      <c r="C52" s="20" t="s">
        <v>109</v>
      </c>
      <c r="D52" s="21" t="s">
        <v>110</v>
      </c>
      <c r="E52" s="22" t="s">
        <v>23</v>
      </c>
      <c r="F52" s="22" t="s">
        <v>23</v>
      </c>
      <c r="G52" s="22" t="s">
        <v>23</v>
      </c>
      <c r="H52" s="19" t="s">
        <v>23</v>
      </c>
    </row>
    <row r="53" ht="15.75" customHeight="1">
      <c r="A53" s="29" t="s">
        <v>111</v>
      </c>
      <c r="B53" s="19" t="s">
        <v>112</v>
      </c>
      <c r="C53" s="20" t="s">
        <v>113</v>
      </c>
      <c r="D53" s="21" t="s">
        <v>114</v>
      </c>
      <c r="E53" s="22">
        <f>12*50+200</f>
        <v>800</v>
      </c>
      <c r="F53" s="22">
        <v>13.0</v>
      </c>
      <c r="G53" s="8">
        <f>$E53*VLOOKUP($F53,'XP Tables'!$K$2:$L$7,2,TRUE)</f>
        <v>2400</v>
      </c>
      <c r="H53" s="2" t="str">
        <f>VLOOKUP(G53/$H$1,'XP Tables'!$O$2:$P$9,2,TRUE)</f>
        <v>4 x Deadly or more</v>
      </c>
    </row>
    <row r="54" ht="15.75" customHeight="1">
      <c r="A54" s="29" t="s">
        <v>115</v>
      </c>
      <c r="B54" s="19" t="s">
        <v>116</v>
      </c>
      <c r="C54" s="20" t="s">
        <v>117</v>
      </c>
      <c r="D54" s="21"/>
      <c r="E54" s="22" t="s">
        <v>23</v>
      </c>
      <c r="F54" s="22" t="s">
        <v>23</v>
      </c>
      <c r="G54" s="22" t="s">
        <v>23</v>
      </c>
      <c r="H54" s="19" t="s">
        <v>23</v>
      </c>
    </row>
    <row r="55" ht="15.75" customHeight="1">
      <c r="A55" s="26"/>
      <c r="B55" s="19"/>
      <c r="C55" s="20" t="s">
        <v>118</v>
      </c>
      <c r="D55" s="21" t="s">
        <v>119</v>
      </c>
      <c r="E55" s="22">
        <f t="shared" ref="E55:E56" si="9">2*25</f>
        <v>50</v>
      </c>
      <c r="F55" s="22">
        <v>2.0</v>
      </c>
      <c r="G55" s="8">
        <f>$E55*VLOOKUP($F55,'XP Tables'!$K$2:$L$7,2,TRUE)</f>
        <v>75</v>
      </c>
      <c r="H55" s="2" t="str">
        <f>VLOOKUP(G55/$H$1,'XP Tables'!$O$2:$P$9,2,TRUE)</f>
        <v>Trivial</v>
      </c>
    </row>
    <row r="56" ht="15.75" customHeight="1">
      <c r="A56" s="26"/>
      <c r="B56" s="19"/>
      <c r="C56" s="20" t="s">
        <v>120</v>
      </c>
      <c r="D56" s="21" t="s">
        <v>119</v>
      </c>
      <c r="E56" s="22">
        <f t="shared" si="9"/>
        <v>50</v>
      </c>
      <c r="F56" s="22">
        <v>2.0</v>
      </c>
      <c r="G56" s="8">
        <f>$E56*VLOOKUP($F56,'XP Tables'!$K$2:$L$7,2,TRUE)</f>
        <v>75</v>
      </c>
      <c r="H56" s="2" t="str">
        <f>VLOOKUP(G56/$H$1,'XP Tables'!$O$2:$P$9,2,TRUE)</f>
        <v>Trivial</v>
      </c>
    </row>
    <row r="57" ht="15.75" customHeight="1">
      <c r="A57" s="26"/>
      <c r="B57" s="19"/>
      <c r="C57" s="20" t="s">
        <v>121</v>
      </c>
      <c r="D57" s="21" t="s">
        <v>122</v>
      </c>
      <c r="E57" s="22">
        <f>6*50</f>
        <v>300</v>
      </c>
      <c r="F57" s="22">
        <v>6.0</v>
      </c>
      <c r="G57" s="8">
        <f>$E57*VLOOKUP($F57,'XP Tables'!$K$2:$L$7,2,TRUE)</f>
        <v>600</v>
      </c>
      <c r="H57" s="2" t="str">
        <f>VLOOKUP(G57/$H$1,'XP Tables'!$O$2:$P$9,2,TRUE)</f>
        <v>Deadly</v>
      </c>
    </row>
    <row r="58" ht="15.75" customHeight="1">
      <c r="A58" s="26"/>
      <c r="B58" s="19"/>
      <c r="C58" s="20" t="s">
        <v>123</v>
      </c>
      <c r="D58" s="21" t="s">
        <v>124</v>
      </c>
      <c r="E58" s="22" t="s">
        <v>23</v>
      </c>
      <c r="F58" s="22" t="s">
        <v>23</v>
      </c>
      <c r="G58" s="22" t="s">
        <v>23</v>
      </c>
      <c r="H58" s="19" t="s">
        <v>23</v>
      </c>
    </row>
    <row r="59" ht="15.75" customHeight="1">
      <c r="A59" s="26"/>
      <c r="B59" s="19"/>
      <c r="C59" s="20" t="s">
        <v>125</v>
      </c>
      <c r="D59" s="21" t="s">
        <v>126</v>
      </c>
      <c r="E59" s="22">
        <f>12*25+2*50</f>
        <v>400</v>
      </c>
      <c r="F59" s="22">
        <v>14.0</v>
      </c>
      <c r="G59" s="8">
        <f>$E59*VLOOKUP($F59,'XP Tables'!$K$2:$L$7,2,TRUE)</f>
        <v>1200</v>
      </c>
      <c r="H59" s="2" t="str">
        <f>VLOOKUP(G59/$H$1,'XP Tables'!$O$2:$P$9,2,TRUE)</f>
        <v>3 x Deadly</v>
      </c>
    </row>
    <row r="60" ht="15.75" customHeight="1">
      <c r="A60" s="26"/>
      <c r="B60" s="19"/>
      <c r="C60" s="20" t="s">
        <v>127</v>
      </c>
      <c r="D60" s="21" t="s">
        <v>128</v>
      </c>
      <c r="E60" s="22">
        <f>2*200</f>
        <v>400</v>
      </c>
      <c r="F60" s="22">
        <v>2.0</v>
      </c>
      <c r="G60" s="8">
        <f>$E60*VLOOKUP($F60,'XP Tables'!$K$2:$L$7,2,TRUE)</f>
        <v>600</v>
      </c>
      <c r="H60" s="2" t="str">
        <f>VLOOKUP(G60/$H$1,'XP Tables'!$O$2:$P$9,2,TRUE)</f>
        <v>Deadly</v>
      </c>
    </row>
    <row r="61" ht="15.75" customHeight="1">
      <c r="A61" s="26"/>
      <c r="B61" s="19"/>
      <c r="C61" s="20" t="s">
        <v>129</v>
      </c>
      <c r="D61" s="21" t="s">
        <v>130</v>
      </c>
      <c r="E61" s="22">
        <f>3900</f>
        <v>3900</v>
      </c>
      <c r="F61" s="22">
        <v>1.0</v>
      </c>
      <c r="G61" s="8">
        <f>$E61*VLOOKUP($F61,'XP Tables'!$K$2:$L$7,2,TRUE)</f>
        <v>3900</v>
      </c>
      <c r="H61" s="2" t="str">
        <f>VLOOKUP(G61/$H$1,'XP Tables'!$O$2:$P$9,2,TRUE)</f>
        <v>4 x Deadly or more</v>
      </c>
    </row>
    <row r="62" ht="15.75" customHeight="1">
      <c r="A62" s="26"/>
      <c r="B62" s="19"/>
      <c r="C62" s="20" t="s">
        <v>131</v>
      </c>
      <c r="D62" s="21" t="s">
        <v>132</v>
      </c>
      <c r="E62" s="22">
        <f>4*50</f>
        <v>200</v>
      </c>
      <c r="F62" s="22">
        <v>4.0</v>
      </c>
      <c r="G62" s="8">
        <f>$E62*VLOOKUP($F62,'XP Tables'!$K$2:$L$7,2,TRUE)</f>
        <v>400</v>
      </c>
      <c r="H62" s="2" t="str">
        <f>VLOOKUP(G62/$H$1,'XP Tables'!$O$2:$P$9,2,TRUE)</f>
        <v>Deadly</v>
      </c>
    </row>
    <row r="63" ht="15.75" customHeight="1">
      <c r="A63" s="26"/>
      <c r="B63" s="19"/>
      <c r="C63" s="20" t="s">
        <v>133</v>
      </c>
      <c r="D63" s="21"/>
      <c r="E63" s="22" t="s">
        <v>23</v>
      </c>
      <c r="F63" s="22" t="s">
        <v>23</v>
      </c>
      <c r="G63" s="22" t="s">
        <v>23</v>
      </c>
      <c r="H63" s="19" t="s">
        <v>23</v>
      </c>
    </row>
    <row r="64" ht="15.75" customHeight="1">
      <c r="A64" s="26"/>
      <c r="B64" s="19"/>
      <c r="C64" s="20" t="s">
        <v>134</v>
      </c>
      <c r="D64" s="21"/>
      <c r="E64" s="22" t="s">
        <v>23</v>
      </c>
      <c r="F64" s="22" t="s">
        <v>23</v>
      </c>
      <c r="G64" s="22" t="s">
        <v>23</v>
      </c>
      <c r="H64" s="19" t="s">
        <v>23</v>
      </c>
    </row>
    <row r="65" ht="15.75" customHeight="1">
      <c r="A65" s="26"/>
      <c r="B65" s="19"/>
      <c r="C65" s="20" t="s">
        <v>135</v>
      </c>
      <c r="D65" s="21" t="s">
        <v>136</v>
      </c>
      <c r="E65" s="22">
        <f>5*50</f>
        <v>250</v>
      </c>
      <c r="F65" s="22">
        <v>5.0</v>
      </c>
      <c r="G65" s="8">
        <f>$E65*VLOOKUP($F65,'XP Tables'!$K$2:$L$7,2,TRUE)</f>
        <v>500</v>
      </c>
      <c r="H65" s="2" t="str">
        <f>VLOOKUP(G65/$H$1,'XP Tables'!$O$2:$P$9,2,TRUE)</f>
        <v>Deadly</v>
      </c>
    </row>
    <row r="66" ht="15.75" customHeight="1">
      <c r="A66" s="26"/>
      <c r="B66" s="19"/>
      <c r="C66" s="20" t="s">
        <v>137</v>
      </c>
      <c r="D66" s="21" t="s">
        <v>138</v>
      </c>
      <c r="E66" s="22">
        <f>4*25+2*50</f>
        <v>200</v>
      </c>
      <c r="F66" s="22">
        <v>6.0</v>
      </c>
      <c r="G66" s="8">
        <f>$E66*VLOOKUP($F66,'XP Tables'!$K$2:$L$7,2,TRUE)</f>
        <v>400</v>
      </c>
      <c r="H66" s="2" t="str">
        <f>VLOOKUP(G66/$H$1,'XP Tables'!$O$2:$P$9,2,TRUE)</f>
        <v>Deadly</v>
      </c>
    </row>
    <row r="67" ht="15.75" customHeight="1">
      <c r="A67" s="26"/>
      <c r="B67" s="19"/>
      <c r="C67" s="20" t="s">
        <v>139</v>
      </c>
      <c r="D67" s="21" t="s">
        <v>140</v>
      </c>
      <c r="E67" s="22">
        <f>5*25+25</f>
        <v>150</v>
      </c>
      <c r="F67" s="22">
        <v>6.0</v>
      </c>
      <c r="G67" s="8">
        <f>$E67*VLOOKUP($F67,'XP Tables'!$K$2:$L$7,2,TRUE)</f>
        <v>300</v>
      </c>
      <c r="H67" s="2" t="str">
        <f>VLOOKUP(G67/$H$1,'XP Tables'!$O$2:$P$9,2,TRUE)</f>
        <v>Hard</v>
      </c>
    </row>
    <row r="68" ht="15.75" customHeight="1">
      <c r="A68" s="29" t="s">
        <v>141</v>
      </c>
      <c r="B68" s="19" t="s">
        <v>142</v>
      </c>
      <c r="C68" s="20" t="s">
        <v>143</v>
      </c>
      <c r="D68" s="21" t="s">
        <v>144</v>
      </c>
      <c r="E68" s="22">
        <f>100+5*200+450</f>
        <v>1550</v>
      </c>
      <c r="F68" s="22">
        <v>7.0</v>
      </c>
      <c r="G68" s="8">
        <f>$E68*VLOOKUP($F68,'XP Tables'!$K$2:$L$7,2,TRUE)</f>
        <v>3875</v>
      </c>
      <c r="H68" s="2" t="str">
        <f>VLOOKUP(G68/$H$1,'XP Tables'!$O$2:$P$9,2,TRUE)</f>
        <v>4 x Deadly or more</v>
      </c>
    </row>
    <row r="69" ht="15.75" customHeight="1">
      <c r="A69" s="29" t="s">
        <v>145</v>
      </c>
      <c r="B69" s="19" t="s">
        <v>146</v>
      </c>
      <c r="C69" s="20" t="s">
        <v>147</v>
      </c>
      <c r="D69" s="21"/>
      <c r="E69" s="22" t="s">
        <v>23</v>
      </c>
      <c r="F69" s="22" t="s">
        <v>23</v>
      </c>
      <c r="G69" s="22" t="s">
        <v>23</v>
      </c>
      <c r="H69" s="19" t="s">
        <v>23</v>
      </c>
    </row>
    <row r="70" ht="15.75" customHeight="1">
      <c r="A70" s="30"/>
      <c r="B70" s="19"/>
      <c r="C70" s="20" t="s">
        <v>148</v>
      </c>
      <c r="D70" s="21"/>
      <c r="E70" s="22" t="s">
        <v>23</v>
      </c>
      <c r="F70" s="22" t="s">
        <v>23</v>
      </c>
      <c r="G70" s="22" t="s">
        <v>23</v>
      </c>
      <c r="H70" s="19" t="s">
        <v>23</v>
      </c>
    </row>
    <row r="71" ht="15.75" customHeight="1">
      <c r="A71" s="30"/>
      <c r="B71" s="19"/>
      <c r="C71" s="20" t="s">
        <v>149</v>
      </c>
      <c r="D71" s="21"/>
      <c r="E71" s="22" t="s">
        <v>23</v>
      </c>
      <c r="F71" s="22" t="s">
        <v>23</v>
      </c>
      <c r="G71" s="22" t="s">
        <v>23</v>
      </c>
      <c r="H71" s="19" t="s">
        <v>23</v>
      </c>
    </row>
    <row r="72" ht="15.75" customHeight="1">
      <c r="A72" s="30"/>
      <c r="B72" s="19"/>
      <c r="C72" s="20" t="s">
        <v>150</v>
      </c>
      <c r="D72" s="21" t="s">
        <v>151</v>
      </c>
      <c r="E72" s="22">
        <f>2*200</f>
        <v>400</v>
      </c>
      <c r="F72" s="22">
        <v>2.0</v>
      </c>
      <c r="G72" s="8">
        <f>$E72*VLOOKUP($F72,'XP Tables'!$K$2:$L$7,2,TRUE)</f>
        <v>600</v>
      </c>
      <c r="H72" s="2" t="str">
        <f>VLOOKUP(G72/$H$1,'XP Tables'!$O$2:$P$9,2,TRUE)</f>
        <v>Deadly</v>
      </c>
    </row>
    <row r="73" ht="15.75" customHeight="1">
      <c r="A73" s="30"/>
      <c r="B73" s="19"/>
      <c r="C73" s="20" t="s">
        <v>152</v>
      </c>
      <c r="D73" s="21" t="s">
        <v>153</v>
      </c>
      <c r="E73" s="22">
        <f>3*50</f>
        <v>150</v>
      </c>
      <c r="F73" s="22">
        <v>3.0</v>
      </c>
      <c r="G73" s="8">
        <f>$E73*VLOOKUP($F73,'XP Tables'!$K$2:$L$7,2,TRUE)</f>
        <v>300</v>
      </c>
      <c r="H73" s="2" t="str">
        <f>VLOOKUP(G73/$H$1,'XP Tables'!$O$2:$P$9,2,TRUE)</f>
        <v>Hard</v>
      </c>
    </row>
    <row r="74" ht="15.75" customHeight="1">
      <c r="A74" s="30"/>
      <c r="B74" s="19"/>
      <c r="C74" s="20" t="s">
        <v>154</v>
      </c>
      <c r="D74" s="21"/>
      <c r="E74" s="22" t="s">
        <v>23</v>
      </c>
      <c r="F74" s="22" t="s">
        <v>23</v>
      </c>
      <c r="G74" s="22" t="s">
        <v>23</v>
      </c>
      <c r="H74" s="19" t="s">
        <v>23</v>
      </c>
    </row>
    <row r="75" ht="15.75" customHeight="1">
      <c r="A75" s="30"/>
      <c r="B75" s="19"/>
      <c r="C75" s="20" t="s">
        <v>155</v>
      </c>
      <c r="D75" s="21" t="s">
        <v>156</v>
      </c>
      <c r="E75" s="22">
        <f>4*100</f>
        <v>400</v>
      </c>
      <c r="F75" s="22">
        <v>4.0</v>
      </c>
      <c r="G75" s="8">
        <f>$E75*VLOOKUP($F75,'XP Tables'!$K$2:$L$7,2,TRUE)</f>
        <v>800</v>
      </c>
      <c r="H75" s="2" t="str">
        <f>VLOOKUP(G75/$H$1,'XP Tables'!$O$2:$P$9,2,TRUE)</f>
        <v>2 x Deadly</v>
      </c>
    </row>
    <row r="76" ht="15.75" customHeight="1">
      <c r="A76" s="30"/>
      <c r="B76" s="19"/>
      <c r="C76" s="20" t="s">
        <v>157</v>
      </c>
      <c r="D76" s="21" t="s">
        <v>158</v>
      </c>
      <c r="E76" s="22">
        <f>6*50+50</f>
        <v>350</v>
      </c>
      <c r="F76" s="22">
        <v>7.0</v>
      </c>
      <c r="G76" s="8">
        <f>$E76*VLOOKUP($F76,'XP Tables'!$K$2:$L$7,2,TRUE)</f>
        <v>875</v>
      </c>
      <c r="H76" s="2" t="str">
        <f>VLOOKUP(G76/$H$1,'XP Tables'!$O$2:$P$9,2,TRUE)</f>
        <v>2 x Deadly</v>
      </c>
    </row>
    <row r="77" ht="15.75" customHeight="1">
      <c r="A77" s="30"/>
      <c r="B77" s="19"/>
      <c r="C77" s="20" t="s">
        <v>159</v>
      </c>
      <c r="D77" s="21" t="s">
        <v>160</v>
      </c>
      <c r="E77" s="22">
        <f>450</f>
        <v>450</v>
      </c>
      <c r="F77" s="22">
        <v>1.0</v>
      </c>
      <c r="G77" s="8">
        <f>$E77*VLOOKUP($F77,'XP Tables'!$K$2:$L$7,2,TRUE)</f>
        <v>450</v>
      </c>
      <c r="H77" s="2" t="str">
        <f>VLOOKUP(G77/$H$1,'XP Tables'!$O$2:$P$9,2,TRUE)</f>
        <v>Deadly</v>
      </c>
    </row>
    <row r="78" ht="15.75" customHeight="1">
      <c r="A78" s="30"/>
      <c r="B78" s="19"/>
      <c r="C78" s="20" t="s">
        <v>161</v>
      </c>
      <c r="D78" s="21" t="s">
        <v>162</v>
      </c>
      <c r="E78" s="22">
        <f>200+2*50</f>
        <v>300</v>
      </c>
      <c r="F78" s="22">
        <v>3.0</v>
      </c>
      <c r="G78" s="8">
        <f>$E78*VLOOKUP($F78,'XP Tables'!$K$2:$L$7,2,TRUE)</f>
        <v>600</v>
      </c>
      <c r="H78" s="2" t="str">
        <f>VLOOKUP(G78/$H$1,'XP Tables'!$O$2:$P$9,2,TRUE)</f>
        <v>Deadly</v>
      </c>
    </row>
    <row r="79" ht="15.75" customHeight="1">
      <c r="A79" s="30"/>
      <c r="B79" s="19"/>
      <c r="C79" s="20" t="s">
        <v>163</v>
      </c>
      <c r="D79" s="21"/>
      <c r="E79" s="22" t="s">
        <v>23</v>
      </c>
      <c r="F79" s="22" t="s">
        <v>23</v>
      </c>
      <c r="G79" s="22" t="s">
        <v>23</v>
      </c>
      <c r="H79" s="19" t="s">
        <v>23</v>
      </c>
    </row>
    <row r="80" ht="15.75" customHeight="1">
      <c r="A80" s="30"/>
      <c r="B80" s="19"/>
      <c r="C80" s="20" t="s">
        <v>164</v>
      </c>
      <c r="D80" s="21"/>
      <c r="E80" s="22" t="s">
        <v>23</v>
      </c>
      <c r="F80" s="22" t="s">
        <v>23</v>
      </c>
      <c r="G80" s="22" t="s">
        <v>23</v>
      </c>
      <c r="H80" s="19" t="s">
        <v>23</v>
      </c>
    </row>
    <row r="81" ht="15.75" customHeight="1">
      <c r="A81" s="30"/>
      <c r="B81" s="19"/>
      <c r="C81" s="20" t="s">
        <v>165</v>
      </c>
      <c r="D81" s="21" t="s">
        <v>156</v>
      </c>
      <c r="E81" s="22">
        <f>4*100</f>
        <v>400</v>
      </c>
      <c r="F81" s="22">
        <v>4.0</v>
      </c>
      <c r="G81" s="8">
        <f>$E81*VLOOKUP($F81,'XP Tables'!$K$2:$L$7,2,TRUE)</f>
        <v>800</v>
      </c>
      <c r="H81" s="2" t="str">
        <f>VLOOKUP(G81/$H$1,'XP Tables'!$O$2:$P$9,2,TRUE)</f>
        <v>2 x Deadly</v>
      </c>
    </row>
    <row r="82" ht="15.75" customHeight="1">
      <c r="A82" s="30"/>
      <c r="B82" s="19"/>
      <c r="C82" s="20" t="s">
        <v>166</v>
      </c>
      <c r="D82" s="21" t="s">
        <v>167</v>
      </c>
      <c r="E82" s="22">
        <f>700</f>
        <v>700</v>
      </c>
      <c r="F82" s="22">
        <v>1.0</v>
      </c>
      <c r="G82" s="8">
        <f>$E82*VLOOKUP($F82,'XP Tables'!$K$2:$L$7,2,TRUE)</f>
        <v>700</v>
      </c>
      <c r="H82" s="2" t="str">
        <f>VLOOKUP(G82/$H$1,'XP Tables'!$O$2:$P$9,2,TRUE)</f>
        <v>Deadly</v>
      </c>
    </row>
    <row r="83" ht="15.75" customHeight="1">
      <c r="A83" s="30"/>
      <c r="B83" s="19"/>
      <c r="C83" s="20" t="s">
        <v>168</v>
      </c>
      <c r="D83" s="21" t="s">
        <v>169</v>
      </c>
      <c r="E83" s="22">
        <f>200+50+700</f>
        <v>950</v>
      </c>
      <c r="F83" s="22">
        <v>3.0</v>
      </c>
      <c r="G83" s="8">
        <f>$E83*VLOOKUP($F83,'XP Tables'!$K$2:$L$7,2,TRUE)</f>
        <v>1900</v>
      </c>
      <c r="H83" s="2" t="str">
        <f>VLOOKUP(G83/$H$1,'XP Tables'!$O$2:$P$9,2,TRUE)</f>
        <v>4 x Deadly or more</v>
      </c>
    </row>
    <row r="84" ht="15.75" customHeight="1">
      <c r="A84" s="30"/>
      <c r="B84" s="19"/>
      <c r="C84" s="20"/>
      <c r="D84" s="21"/>
      <c r="E84" s="22"/>
      <c r="F84" s="22"/>
      <c r="G84" s="8"/>
      <c r="H84" s="2"/>
    </row>
    <row r="85" ht="15.75" customHeight="1">
      <c r="A85" s="31" t="s">
        <v>170</v>
      </c>
      <c r="B85" s="19"/>
      <c r="C85" s="20"/>
      <c r="D85" s="21"/>
      <c r="E85" s="22"/>
      <c r="F85" s="22"/>
      <c r="G85" s="8"/>
      <c r="H85" s="2"/>
    </row>
    <row r="86" ht="15.75" customHeight="1">
      <c r="A86" s="29" t="s">
        <v>171</v>
      </c>
      <c r="B86" s="19" t="s">
        <v>172</v>
      </c>
      <c r="C86" s="20"/>
      <c r="E86" s="22" t="s">
        <v>23</v>
      </c>
      <c r="F86" s="22" t="s">
        <v>23</v>
      </c>
      <c r="G86" s="22" t="s">
        <v>23</v>
      </c>
      <c r="H86" s="19" t="s">
        <v>23</v>
      </c>
    </row>
    <row r="87" ht="15.75" customHeight="1">
      <c r="A87" s="29"/>
      <c r="B87" s="19"/>
      <c r="C87" s="21" t="s">
        <v>173</v>
      </c>
      <c r="D87" s="21" t="s">
        <v>174</v>
      </c>
      <c r="E87" s="22">
        <f>8*25</f>
        <v>200</v>
      </c>
      <c r="F87" s="22">
        <v>8.0</v>
      </c>
      <c r="G87" s="8">
        <f>$E87*VLOOKUP($F87,'XP Tables'!$K$2:$L$7,2,TRUE)</f>
        <v>500</v>
      </c>
      <c r="H87" s="2" t="str">
        <f>VLOOKUP(G87/$H$1,'XP Tables'!$O$2:$P$9,2,TRUE)</f>
        <v>Deadly</v>
      </c>
    </row>
    <row r="88" ht="15.75" customHeight="1">
      <c r="A88" s="30"/>
      <c r="B88" s="19"/>
      <c r="C88" s="21" t="s">
        <v>175</v>
      </c>
      <c r="D88" s="21" t="s">
        <v>176</v>
      </c>
      <c r="E88" s="22">
        <f>4*200</f>
        <v>800</v>
      </c>
      <c r="F88" s="22">
        <v>4.0</v>
      </c>
      <c r="G88" s="8">
        <f>$E88*VLOOKUP($F88,'XP Tables'!$K$2:$L$7,2,TRUE)</f>
        <v>1600</v>
      </c>
      <c r="H88" s="2" t="str">
        <f>VLOOKUP(G88/$H$1,'XP Tables'!$O$2:$P$9,2,TRUE)</f>
        <v>4 x Deadly or more</v>
      </c>
    </row>
    <row r="89" ht="15.75" customHeight="1">
      <c r="A89" s="30"/>
      <c r="B89" s="19"/>
      <c r="C89" s="21" t="s">
        <v>177</v>
      </c>
      <c r="D89" s="21" t="s">
        <v>178</v>
      </c>
      <c r="E89" s="22">
        <f>4*450</f>
        <v>1800</v>
      </c>
      <c r="F89" s="22">
        <v>4.0</v>
      </c>
      <c r="G89" s="8">
        <f>$E89*VLOOKUP($F89,'XP Tables'!$K$2:$L$7,2,TRUE)</f>
        <v>3600</v>
      </c>
      <c r="H89" s="2" t="str">
        <f>VLOOKUP(G89/$H$1,'XP Tables'!$O$2:$P$9,2,TRUE)</f>
        <v>4 x Deadly or more</v>
      </c>
    </row>
    <row r="90" ht="15.75" customHeight="1">
      <c r="A90" s="30"/>
      <c r="B90" s="19"/>
      <c r="C90" s="21" t="s">
        <v>179</v>
      </c>
      <c r="D90" s="21" t="s">
        <v>180</v>
      </c>
      <c r="E90" s="22">
        <f>4*200</f>
        <v>800</v>
      </c>
      <c r="F90" s="22">
        <v>4.0</v>
      </c>
      <c r="G90" s="8">
        <f>$E90*VLOOKUP($F90,'XP Tables'!$K$2:$L$7,2,TRUE)</f>
        <v>1600</v>
      </c>
      <c r="H90" s="2" t="str">
        <f>VLOOKUP(G90/$H$1,'XP Tables'!$O$2:$P$9,2,TRUE)</f>
        <v>4 x Deadly or more</v>
      </c>
    </row>
    <row r="91" ht="15.75" customHeight="1">
      <c r="A91" s="30"/>
      <c r="B91" s="19"/>
      <c r="C91" s="21" t="s">
        <v>181</v>
      </c>
      <c r="D91" s="21" t="s">
        <v>182</v>
      </c>
      <c r="E91" s="22">
        <f t="shared" ref="E91:E92" si="10">6*50</f>
        <v>300</v>
      </c>
      <c r="F91" s="22">
        <v>6.0</v>
      </c>
      <c r="G91" s="8">
        <f>$E91*VLOOKUP($F91,'XP Tables'!$K$2:$L$7,2,TRUE)</f>
        <v>600</v>
      </c>
      <c r="H91" s="2" t="str">
        <f>VLOOKUP(G91/$H$1,'XP Tables'!$O$2:$P$9,2,TRUE)</f>
        <v>Deadly</v>
      </c>
    </row>
    <row r="92" ht="15.75" customHeight="1">
      <c r="A92" s="30"/>
      <c r="B92" s="19"/>
      <c r="C92" s="21" t="s">
        <v>183</v>
      </c>
      <c r="D92" s="21" t="s">
        <v>184</v>
      </c>
      <c r="E92" s="22">
        <f t="shared" si="10"/>
        <v>300</v>
      </c>
      <c r="F92" s="22">
        <v>6.0</v>
      </c>
      <c r="G92" s="8">
        <f>$E92*VLOOKUP($F92,'XP Tables'!$K$2:$L$7,2,TRUE)</f>
        <v>600</v>
      </c>
      <c r="H92" s="2" t="str">
        <f>VLOOKUP(G92/$H$1,'XP Tables'!$O$2:$P$9,2,TRUE)</f>
        <v>Deadly</v>
      </c>
    </row>
    <row r="93" ht="15.75" customHeight="1">
      <c r="A93" s="30"/>
      <c r="B93" s="19"/>
      <c r="C93" s="21" t="s">
        <v>185</v>
      </c>
      <c r="D93" s="21" t="s">
        <v>186</v>
      </c>
      <c r="E93" s="22">
        <f>450</f>
        <v>450</v>
      </c>
      <c r="F93" s="22">
        <v>1.0</v>
      </c>
      <c r="G93" s="8">
        <f>$E93*VLOOKUP($F93,'XP Tables'!$K$2:$L$7,2,TRUE)</f>
        <v>450</v>
      </c>
      <c r="H93" s="2" t="str">
        <f>VLOOKUP(G93/$H$1,'XP Tables'!$O$2:$P$9,2,TRUE)</f>
        <v>Deadly</v>
      </c>
    </row>
    <row r="94" ht="15.75" customHeight="1">
      <c r="A94" s="30"/>
      <c r="B94" s="19"/>
      <c r="C94" s="20" t="s">
        <v>187</v>
      </c>
      <c r="D94" s="21"/>
      <c r="E94" s="22" t="s">
        <v>23</v>
      </c>
      <c r="F94" s="22" t="s">
        <v>23</v>
      </c>
      <c r="G94" s="22" t="s">
        <v>23</v>
      </c>
      <c r="H94" s="19" t="s">
        <v>23</v>
      </c>
    </row>
    <row r="95" ht="15.75" customHeight="1">
      <c r="A95" s="30"/>
      <c r="B95" s="19"/>
      <c r="C95" s="20" t="s">
        <v>188</v>
      </c>
      <c r="D95" s="21" t="s">
        <v>186</v>
      </c>
      <c r="E95" s="22">
        <f>450</f>
        <v>450</v>
      </c>
      <c r="F95" s="22">
        <v>1.0</v>
      </c>
      <c r="G95" s="8">
        <f>$E95*VLOOKUP($F95,'XP Tables'!$K$2:$L$7,2,TRUE)</f>
        <v>450</v>
      </c>
      <c r="H95" s="2" t="str">
        <f>VLOOKUP(G95/$H$1,'XP Tables'!$O$2:$P$9,2,TRUE)</f>
        <v>Deadly</v>
      </c>
    </row>
    <row r="96" ht="15.75" customHeight="1">
      <c r="A96" s="30"/>
      <c r="B96" s="19"/>
      <c r="C96" s="20" t="s">
        <v>189</v>
      </c>
      <c r="D96" s="21" t="s">
        <v>190</v>
      </c>
      <c r="E96" s="22">
        <f>6*25</f>
        <v>150</v>
      </c>
      <c r="F96" s="22">
        <v>6.0</v>
      </c>
      <c r="G96" s="8">
        <f>$E96*VLOOKUP($F96,'XP Tables'!$K$2:$L$7,2,TRUE)</f>
        <v>300</v>
      </c>
      <c r="H96" s="2" t="str">
        <f>VLOOKUP(G96/$H$1,'XP Tables'!$O$2:$P$9,2,TRUE)</f>
        <v>Hard</v>
      </c>
    </row>
    <row r="97" ht="15.75" customHeight="1">
      <c r="A97" s="30"/>
      <c r="B97" s="19"/>
      <c r="C97" s="20" t="s">
        <v>191</v>
      </c>
      <c r="D97" s="21" t="s">
        <v>192</v>
      </c>
      <c r="E97" s="22">
        <f>2*450+6*50</f>
        <v>1200</v>
      </c>
      <c r="F97" s="22">
        <v>8.0</v>
      </c>
      <c r="G97" s="8">
        <f>$E97*VLOOKUP($F97,'XP Tables'!$K$2:$L$7,2,TRUE)</f>
        <v>3000</v>
      </c>
      <c r="H97" s="2" t="str">
        <f>VLOOKUP(G97/$H$1,'XP Tables'!$O$2:$P$9,2,TRUE)</f>
        <v>4 x Deadly or more</v>
      </c>
    </row>
    <row r="98" ht="15.75" customHeight="1">
      <c r="A98" s="30"/>
      <c r="B98" s="19"/>
      <c r="C98" s="20" t="s">
        <v>193</v>
      </c>
      <c r="D98" s="21"/>
      <c r="E98" s="22" t="s">
        <v>23</v>
      </c>
      <c r="F98" s="22" t="s">
        <v>23</v>
      </c>
      <c r="G98" s="22" t="s">
        <v>23</v>
      </c>
      <c r="H98" s="19" t="s">
        <v>23</v>
      </c>
    </row>
    <row r="99" ht="15.75" customHeight="1">
      <c r="A99" s="30"/>
      <c r="B99" s="19"/>
      <c r="C99" s="20" t="s">
        <v>194</v>
      </c>
      <c r="D99" s="21" t="s">
        <v>195</v>
      </c>
      <c r="E99" s="22">
        <f>3*200</f>
        <v>600</v>
      </c>
      <c r="F99" s="22">
        <v>3.0</v>
      </c>
      <c r="G99" s="8">
        <f>$E99*VLOOKUP($F99,'XP Tables'!$K$2:$L$7,2,TRUE)</f>
        <v>1200</v>
      </c>
      <c r="H99" s="2" t="str">
        <f>VLOOKUP(G99/$H$1,'XP Tables'!$O$2:$P$9,2,TRUE)</f>
        <v>3 x Deadly</v>
      </c>
    </row>
    <row r="100" ht="15.75" customHeight="1">
      <c r="A100" s="30"/>
      <c r="B100" s="19"/>
      <c r="C100" s="20" t="s">
        <v>196</v>
      </c>
      <c r="D100" s="21"/>
      <c r="E100" s="22" t="s">
        <v>23</v>
      </c>
      <c r="F100" s="22" t="s">
        <v>23</v>
      </c>
      <c r="G100" s="22" t="s">
        <v>23</v>
      </c>
      <c r="H100" s="19" t="s">
        <v>23</v>
      </c>
    </row>
    <row r="101" ht="15.75" customHeight="1">
      <c r="A101" s="30"/>
      <c r="B101" s="19"/>
      <c r="C101" s="20" t="s">
        <v>197</v>
      </c>
      <c r="D101" s="21" t="s">
        <v>198</v>
      </c>
      <c r="E101" s="22">
        <f>2*50</f>
        <v>100</v>
      </c>
      <c r="F101" s="22">
        <v>2.0</v>
      </c>
      <c r="G101" s="8">
        <f>$E101*VLOOKUP($F101,'XP Tables'!$K$2:$L$7,2,TRUE)</f>
        <v>150</v>
      </c>
      <c r="H101" s="2" t="str">
        <f>VLOOKUP(G101/$H$1,'XP Tables'!$O$2:$P$9,2,TRUE)</f>
        <v>Easy</v>
      </c>
    </row>
    <row r="102" ht="15.75" customHeight="1">
      <c r="A102" s="30"/>
      <c r="B102" s="19"/>
      <c r="C102" s="20" t="s">
        <v>199</v>
      </c>
      <c r="D102" s="21" t="s">
        <v>200</v>
      </c>
      <c r="E102" s="22">
        <f>5*200</f>
        <v>1000</v>
      </c>
      <c r="F102" s="22">
        <v>5.0</v>
      </c>
      <c r="G102" s="8">
        <f>$E102*VLOOKUP($F102,'XP Tables'!$K$2:$L$7,2,TRUE)</f>
        <v>2000</v>
      </c>
      <c r="H102" s="2" t="str">
        <f>VLOOKUP(G102/$H$1,'XP Tables'!$O$2:$P$9,2,TRUE)</f>
        <v>4 x Deadly or more</v>
      </c>
    </row>
    <row r="103" ht="15.75" customHeight="1">
      <c r="A103" s="30"/>
      <c r="B103" s="19"/>
      <c r="C103" s="20" t="s">
        <v>201</v>
      </c>
      <c r="D103" s="21" t="s">
        <v>202</v>
      </c>
      <c r="E103" s="22">
        <f>450</f>
        <v>450</v>
      </c>
      <c r="F103" s="22">
        <v>1.0</v>
      </c>
      <c r="G103" s="8">
        <f>$E103*VLOOKUP($F103,'XP Tables'!$K$2:$L$7,2,TRUE)</f>
        <v>450</v>
      </c>
      <c r="H103" s="2" t="str">
        <f>VLOOKUP(G103/$H$1,'XP Tables'!$O$2:$P$9,2,TRUE)</f>
        <v>Deadly</v>
      </c>
    </row>
    <row r="104" ht="15.75" customHeight="1">
      <c r="A104" s="30"/>
      <c r="B104" s="19"/>
      <c r="C104" s="20" t="s">
        <v>203</v>
      </c>
      <c r="D104" s="21" t="s">
        <v>204</v>
      </c>
      <c r="E104" s="22">
        <f>6*200</f>
        <v>1200</v>
      </c>
      <c r="F104" s="22">
        <v>6.0</v>
      </c>
      <c r="G104" s="8">
        <f>$E104*VLOOKUP($F104,'XP Tables'!$K$2:$L$7,2,TRUE)</f>
        <v>2400</v>
      </c>
      <c r="H104" s="2" t="str">
        <f>VLOOKUP(G104/$H$1,'XP Tables'!$O$2:$P$9,2,TRUE)</f>
        <v>4 x Deadly or more</v>
      </c>
    </row>
    <row r="105" ht="15.75" customHeight="1">
      <c r="A105" s="30"/>
      <c r="B105" s="19"/>
      <c r="C105" s="20" t="s">
        <v>205</v>
      </c>
      <c r="D105" s="21" t="s">
        <v>206</v>
      </c>
      <c r="E105" s="22">
        <f>8*50+1100</f>
        <v>1500</v>
      </c>
      <c r="F105" s="22">
        <v>9.0</v>
      </c>
      <c r="G105" s="8">
        <f>$E105*VLOOKUP($F105,'XP Tables'!$K$2:$L$7,2,TRUE)</f>
        <v>3750</v>
      </c>
      <c r="H105" s="2" t="str">
        <f>VLOOKUP(G105/$H$1,'XP Tables'!$O$2:$P$9,2,TRUE)</f>
        <v>4 x Deadly or more</v>
      </c>
    </row>
    <row r="106" ht="15.75" customHeight="1">
      <c r="A106" s="30"/>
      <c r="B106" s="19"/>
      <c r="C106" s="20" t="s">
        <v>207</v>
      </c>
      <c r="D106" s="21"/>
      <c r="E106" s="22" t="s">
        <v>23</v>
      </c>
      <c r="F106" s="22" t="s">
        <v>23</v>
      </c>
      <c r="G106" s="22" t="s">
        <v>23</v>
      </c>
      <c r="H106" s="19" t="s">
        <v>23</v>
      </c>
    </row>
    <row r="107" ht="15.75" customHeight="1">
      <c r="A107" s="30"/>
      <c r="B107" s="19"/>
      <c r="C107" s="20" t="s">
        <v>208</v>
      </c>
      <c r="D107" s="21" t="s">
        <v>209</v>
      </c>
      <c r="E107" s="8">
        <f t="shared" ref="E107:E108" si="11">700</f>
        <v>700</v>
      </c>
      <c r="F107" s="22">
        <v>1.0</v>
      </c>
      <c r="G107" s="8">
        <f>$E107*VLOOKUP($F107,'XP Tables'!$K$2:$L$7,2,TRUE)</f>
        <v>700</v>
      </c>
      <c r="H107" s="2" t="str">
        <f>VLOOKUP(G107/$H$1,'XP Tables'!$O$2:$P$9,2,TRUE)</f>
        <v>Deadly</v>
      </c>
    </row>
    <row r="108" ht="15.75" customHeight="1">
      <c r="A108" s="30"/>
      <c r="B108" s="19"/>
      <c r="C108" s="20" t="s">
        <v>210</v>
      </c>
      <c r="D108" s="21" t="s">
        <v>211</v>
      </c>
      <c r="E108" s="22">
        <f t="shared" si="11"/>
        <v>700</v>
      </c>
      <c r="F108" s="22">
        <v>1.0</v>
      </c>
      <c r="G108" s="8">
        <f>$E108*VLOOKUP($F108,'XP Tables'!$K$2:$L$7,2,TRUE)</f>
        <v>700</v>
      </c>
      <c r="H108" s="2" t="str">
        <f>VLOOKUP(G108/$H$1,'XP Tables'!$O$2:$P$9,2,TRUE)</f>
        <v>Deadly</v>
      </c>
    </row>
    <row r="109" ht="15.75" customHeight="1">
      <c r="A109" s="30"/>
      <c r="B109" s="19"/>
      <c r="C109" s="20" t="s">
        <v>212</v>
      </c>
      <c r="D109" s="21" t="s">
        <v>213</v>
      </c>
      <c r="E109" s="22">
        <f>200</f>
        <v>200</v>
      </c>
      <c r="F109" s="22">
        <v>1.0</v>
      </c>
      <c r="G109" s="8">
        <f>$E109*VLOOKUP($F109,'XP Tables'!$K$2:$L$7,2,TRUE)</f>
        <v>200</v>
      </c>
      <c r="H109" s="2" t="str">
        <f>VLOOKUP(G109/$H$1,'XP Tables'!$O$2:$P$9,2,TRUE)</f>
        <v>Medium</v>
      </c>
    </row>
    <row r="110" ht="15.75" customHeight="1">
      <c r="A110" s="30"/>
      <c r="B110" s="19"/>
      <c r="C110" s="20" t="s">
        <v>214</v>
      </c>
      <c r="D110" s="21"/>
      <c r="E110" s="22" t="s">
        <v>23</v>
      </c>
      <c r="F110" s="22" t="s">
        <v>23</v>
      </c>
      <c r="G110" s="22" t="s">
        <v>23</v>
      </c>
      <c r="H110" s="19" t="s">
        <v>23</v>
      </c>
    </row>
    <row r="111" ht="15.75" customHeight="1">
      <c r="A111" s="26"/>
      <c r="B111" s="19"/>
      <c r="C111" s="20" t="s">
        <v>215</v>
      </c>
      <c r="D111" s="21" t="s">
        <v>216</v>
      </c>
      <c r="E111" s="22">
        <f>4*200+700</f>
        <v>1500</v>
      </c>
      <c r="F111" s="22">
        <v>5.0</v>
      </c>
      <c r="G111" s="8">
        <f>$E111*VLOOKUP($F111,'XP Tables'!$K$2:$L$7,2,TRUE)</f>
        <v>3000</v>
      </c>
      <c r="H111" s="2" t="str">
        <f>VLOOKUP(G111/$H$1,'XP Tables'!$O$2:$P$9,2,TRUE)</f>
        <v>4 x Deadly or more</v>
      </c>
    </row>
    <row r="112" ht="15.75" customHeight="1">
      <c r="A112" s="30"/>
      <c r="B112" s="19"/>
      <c r="C112" s="20" t="s">
        <v>217</v>
      </c>
      <c r="D112" s="21" t="s">
        <v>218</v>
      </c>
      <c r="E112" s="22">
        <f>450+2*200+700</f>
        <v>1550</v>
      </c>
      <c r="F112" s="22">
        <v>4.0</v>
      </c>
      <c r="G112" s="8">
        <f>$E112*VLOOKUP($F112,'XP Tables'!$K$2:$L$7,2,TRUE)</f>
        <v>3100</v>
      </c>
      <c r="H112" s="2" t="str">
        <f>VLOOKUP(G112/$H$1,'XP Tables'!$O$2:$P$9,2,TRUE)</f>
        <v>4 x Deadly or more</v>
      </c>
    </row>
    <row r="113" ht="15.75" customHeight="1">
      <c r="A113" s="26"/>
      <c r="B113" s="19"/>
      <c r="C113" s="20" t="s">
        <v>219</v>
      </c>
      <c r="D113" s="32" t="s">
        <v>220</v>
      </c>
      <c r="E113" s="22" t="s">
        <v>23</v>
      </c>
      <c r="F113" s="22" t="s">
        <v>23</v>
      </c>
      <c r="G113" s="22" t="s">
        <v>23</v>
      </c>
      <c r="H113" s="19" t="s">
        <v>23</v>
      </c>
    </row>
    <row r="114" ht="15.75" customHeight="1">
      <c r="A114" s="26"/>
      <c r="B114" s="19"/>
      <c r="C114" s="20"/>
      <c r="D114" s="21"/>
      <c r="E114" s="22"/>
      <c r="F114" s="22"/>
      <c r="G114" s="8"/>
      <c r="H114" s="2"/>
    </row>
    <row r="115" ht="15.75" customHeight="1">
      <c r="A115" s="31" t="s">
        <v>221</v>
      </c>
      <c r="B115" s="19"/>
      <c r="C115" s="20"/>
      <c r="D115" s="21"/>
      <c r="E115" s="22"/>
      <c r="F115" s="22"/>
      <c r="G115" s="8"/>
      <c r="H115" s="2"/>
    </row>
    <row r="116" ht="15.75" customHeight="1">
      <c r="A116" s="25" t="s">
        <v>222</v>
      </c>
      <c r="B116" s="19" t="s">
        <v>42</v>
      </c>
      <c r="C116" s="20" t="s">
        <v>223</v>
      </c>
      <c r="D116" s="21" t="s">
        <v>44</v>
      </c>
    </row>
    <row r="117" ht="15.75" customHeight="1">
      <c r="A117" s="31"/>
      <c r="B117" s="19"/>
      <c r="C117" s="20" t="s">
        <v>224</v>
      </c>
      <c r="D117" s="21" t="s">
        <v>225</v>
      </c>
      <c r="E117" s="22">
        <f>1100</f>
        <v>1100</v>
      </c>
      <c r="F117" s="22">
        <v>1.0</v>
      </c>
      <c r="G117" s="8">
        <f>$E117*VLOOKUP($F117,'XP Tables'!$K$2:$L$7,2,TRUE)</f>
        <v>1100</v>
      </c>
      <c r="H117" s="2" t="str">
        <f>VLOOKUP(G117/$H$1,'XP Tables'!$O$2:$P$9,2,TRUE)</f>
        <v>2 x Deadly</v>
      </c>
    </row>
    <row r="118" ht="15.75" customHeight="1">
      <c r="A118" s="31"/>
      <c r="B118" s="19"/>
      <c r="C118" s="20" t="s">
        <v>226</v>
      </c>
      <c r="D118" s="21" t="s">
        <v>227</v>
      </c>
      <c r="E118" s="22">
        <f>4*50</f>
        <v>200</v>
      </c>
      <c r="F118" s="22">
        <v>50.0</v>
      </c>
      <c r="G118" s="8">
        <f>$E118*VLOOKUP($F118,'XP Tables'!$K$2:$L$7,2,TRUE)</f>
        <v>800</v>
      </c>
      <c r="H118" s="2" t="str">
        <f>VLOOKUP(G118/$H$1,'XP Tables'!$O$2:$P$9,2,TRUE)</f>
        <v>2 x Deadly</v>
      </c>
    </row>
    <row r="119" ht="15.75" customHeight="1">
      <c r="A119" s="31"/>
      <c r="B119" s="19"/>
      <c r="C119" s="20" t="s">
        <v>228</v>
      </c>
      <c r="D119" s="21" t="s">
        <v>229</v>
      </c>
      <c r="E119" s="22">
        <f>3*50</f>
        <v>150</v>
      </c>
      <c r="F119" s="22">
        <v>50.0</v>
      </c>
      <c r="G119" s="8">
        <f>$E119*VLOOKUP($F119,'XP Tables'!$K$2:$L$7,2,TRUE)</f>
        <v>600</v>
      </c>
      <c r="H119" s="2" t="str">
        <f>VLOOKUP(G119/$H$1,'XP Tables'!$O$2:$P$9,2,TRUE)</f>
        <v>Deadly</v>
      </c>
    </row>
    <row r="120" ht="15.75" customHeight="1">
      <c r="A120" s="31"/>
      <c r="B120" s="19"/>
      <c r="C120" s="20" t="s">
        <v>230</v>
      </c>
      <c r="D120" s="21" t="s">
        <v>231</v>
      </c>
      <c r="E120" s="22">
        <f>2*450</f>
        <v>900</v>
      </c>
      <c r="F120" s="22">
        <v>2.0</v>
      </c>
      <c r="G120" s="8">
        <f>$E120*VLOOKUP($F120,'XP Tables'!$K$2:$L$7,2,TRUE)</f>
        <v>1350</v>
      </c>
      <c r="H120" s="2" t="str">
        <f>VLOOKUP(G120/$H$1,'XP Tables'!$O$2:$P$9,2,TRUE)</f>
        <v>3 x Deadly</v>
      </c>
    </row>
    <row r="121" ht="15.75" customHeight="1">
      <c r="A121" s="31"/>
      <c r="B121" s="19"/>
      <c r="C121" s="20" t="s">
        <v>232</v>
      </c>
      <c r="D121" s="21" t="s">
        <v>233</v>
      </c>
      <c r="E121" s="22">
        <f>5*50</f>
        <v>250</v>
      </c>
      <c r="F121" s="22">
        <v>5.0</v>
      </c>
      <c r="G121" s="8">
        <f>$E121*VLOOKUP($F121,'XP Tables'!$K$2:$L$7,2,TRUE)</f>
        <v>500</v>
      </c>
      <c r="H121" s="2" t="str">
        <f>VLOOKUP(G121/$H$1,'XP Tables'!$O$2:$P$9,2,TRUE)</f>
        <v>Deadly</v>
      </c>
    </row>
    <row r="122" ht="15.75" customHeight="1">
      <c r="A122" s="31"/>
      <c r="B122" s="19"/>
      <c r="C122" s="20" t="s">
        <v>234</v>
      </c>
      <c r="D122" s="21" t="s">
        <v>153</v>
      </c>
      <c r="E122" s="22">
        <f>3*50</f>
        <v>150</v>
      </c>
      <c r="F122" s="22">
        <v>3.0</v>
      </c>
      <c r="G122" s="8">
        <f>$E122*VLOOKUP($F122,'XP Tables'!$K$2:$L$7,2,TRUE)</f>
        <v>300</v>
      </c>
      <c r="H122" s="2" t="str">
        <f>VLOOKUP(G122/$H$1,'XP Tables'!$O$2:$P$9,2,TRUE)</f>
        <v>Hard</v>
      </c>
    </row>
    <row r="123" ht="15.75" customHeight="1">
      <c r="A123" s="31"/>
      <c r="B123" s="19"/>
      <c r="C123" s="20" t="s">
        <v>235</v>
      </c>
      <c r="D123" s="21" t="s">
        <v>236</v>
      </c>
      <c r="E123" s="22">
        <f>1100</f>
        <v>1100</v>
      </c>
      <c r="F123" s="22">
        <v>1.0</v>
      </c>
      <c r="G123" s="8">
        <f>$E123*VLOOKUP($F123,'XP Tables'!$K$2:$L$7,2,TRUE)</f>
        <v>1100</v>
      </c>
      <c r="H123" s="2" t="str">
        <f>VLOOKUP(G123/$H$1,'XP Tables'!$O$2:$P$9,2,TRUE)</f>
        <v>2 x Deadly</v>
      </c>
    </row>
    <row r="124" ht="15.75" customHeight="1">
      <c r="A124" s="31"/>
      <c r="B124" s="19"/>
      <c r="C124" s="20" t="s">
        <v>237</v>
      </c>
      <c r="D124" s="21" t="s">
        <v>238</v>
      </c>
      <c r="E124" s="22">
        <f>1*450+2*50</f>
        <v>550</v>
      </c>
      <c r="F124" s="22">
        <v>3.0</v>
      </c>
      <c r="G124" s="8">
        <f>$E124*VLOOKUP($F124,'XP Tables'!$K$2:$L$7,2,TRUE)</f>
        <v>1100</v>
      </c>
      <c r="H124" s="2" t="str">
        <f>VLOOKUP(G124/$H$1,'XP Tables'!$O$2:$P$9,2,TRUE)</f>
        <v>2 x Deadly</v>
      </c>
    </row>
    <row r="125" ht="15.75" customHeight="1">
      <c r="A125" s="31"/>
      <c r="B125" s="19"/>
      <c r="C125" s="20" t="s">
        <v>239</v>
      </c>
      <c r="D125" s="21" t="s">
        <v>240</v>
      </c>
      <c r="E125" s="22">
        <f>2*50</f>
        <v>100</v>
      </c>
      <c r="F125" s="22">
        <v>2.0</v>
      </c>
      <c r="G125" s="8">
        <f>$E125*VLOOKUP($F125,'XP Tables'!$K$2:$L$7,2,TRUE)</f>
        <v>150</v>
      </c>
      <c r="H125" s="2" t="str">
        <f>VLOOKUP(G125/$H$1,'XP Tables'!$O$2:$P$9,2,TRUE)</f>
        <v>Easy</v>
      </c>
    </row>
    <row r="126" ht="15.75" customHeight="1">
      <c r="A126" s="31"/>
      <c r="B126" s="19"/>
      <c r="C126" s="20" t="s">
        <v>241</v>
      </c>
      <c r="D126" s="21" t="s">
        <v>231</v>
      </c>
      <c r="E126" s="22">
        <f>2*450</f>
        <v>900</v>
      </c>
      <c r="F126" s="22">
        <v>2.0</v>
      </c>
      <c r="G126" s="8">
        <f>$E126*VLOOKUP($F126,'XP Tables'!$K$2:$L$7,2,TRUE)</f>
        <v>1350</v>
      </c>
      <c r="H126" s="2" t="str">
        <f>VLOOKUP(G126/$H$1,'XP Tables'!$O$2:$P$9,2,TRUE)</f>
        <v>3 x Deadly</v>
      </c>
    </row>
    <row r="127" ht="15.75" customHeight="1">
      <c r="A127" s="29" t="s">
        <v>242</v>
      </c>
      <c r="B127" s="19" t="s">
        <v>243</v>
      </c>
      <c r="C127" s="20" t="s">
        <v>244</v>
      </c>
      <c r="D127" s="21" t="s">
        <v>245</v>
      </c>
      <c r="E127" s="22">
        <f>1800</f>
        <v>1800</v>
      </c>
      <c r="F127" s="22">
        <v>1.0</v>
      </c>
      <c r="G127" s="8">
        <f>$E127*VLOOKUP($F127,'XP Tables'!$K$2:$L$7,2,TRUE)</f>
        <v>1800</v>
      </c>
      <c r="H127" s="2" t="str">
        <f>VLOOKUP(G127/$H$1,'XP Tables'!$O$2:$P$9,2,TRUE)</f>
        <v>4 x Deadly or more</v>
      </c>
    </row>
    <row r="128" ht="15.75" customHeight="1">
      <c r="A128" s="29" t="s">
        <v>246</v>
      </c>
      <c r="B128" s="19" t="s">
        <v>17</v>
      </c>
      <c r="C128" s="20" t="s">
        <v>247</v>
      </c>
      <c r="D128" s="21" t="s">
        <v>248</v>
      </c>
      <c r="E128" s="22">
        <f>3*450</f>
        <v>1350</v>
      </c>
      <c r="F128" s="22">
        <v>3.0</v>
      </c>
      <c r="G128" s="8">
        <f>$E128*VLOOKUP($F128,'XP Tables'!$K$2:$L$7,2,TRUE)</f>
        <v>2700</v>
      </c>
      <c r="H128" s="2" t="str">
        <f>VLOOKUP(G128/$H$1,'XP Tables'!$O$2:$P$9,2,TRUE)</f>
        <v>4 x Deadly or more</v>
      </c>
    </row>
    <row r="129" ht="15.75" customHeight="1">
      <c r="A129" s="29" t="s">
        <v>249</v>
      </c>
      <c r="B129" s="19" t="s">
        <v>243</v>
      </c>
      <c r="C129" s="20" t="s">
        <v>250</v>
      </c>
      <c r="D129" s="21"/>
      <c r="E129" s="22" t="s">
        <v>23</v>
      </c>
      <c r="F129" s="22" t="s">
        <v>23</v>
      </c>
      <c r="G129" s="22" t="s">
        <v>23</v>
      </c>
      <c r="H129" s="19" t="s">
        <v>23</v>
      </c>
    </row>
    <row r="130" ht="15.75" customHeight="1">
      <c r="A130" s="29" t="s">
        <v>251</v>
      </c>
      <c r="B130" s="19" t="s">
        <v>112</v>
      </c>
      <c r="C130" s="20" t="s">
        <v>252</v>
      </c>
      <c r="D130" s="21" t="s">
        <v>253</v>
      </c>
      <c r="E130" s="22">
        <f>1100+2*450</f>
        <v>2000</v>
      </c>
      <c r="F130" s="22">
        <v>3.0</v>
      </c>
      <c r="G130" s="8">
        <f>$E130*VLOOKUP($F130,'XP Tables'!$K$2:$L$7,2,TRUE)</f>
        <v>4000</v>
      </c>
      <c r="H130" s="2" t="str">
        <f>VLOOKUP(G130/$H$1,'XP Tables'!$O$2:$P$9,2,TRUE)</f>
        <v>4 x Deadly or more</v>
      </c>
    </row>
    <row r="131" ht="15.75" customHeight="1">
      <c r="A131" s="29" t="s">
        <v>254</v>
      </c>
      <c r="B131" s="19" t="s">
        <v>255</v>
      </c>
      <c r="C131" s="20"/>
      <c r="D131" s="21"/>
      <c r="E131" s="22"/>
      <c r="F131" s="22"/>
      <c r="G131" s="8"/>
      <c r="H131" s="2"/>
    </row>
    <row r="132" ht="15.75" customHeight="1">
      <c r="A132" s="31"/>
      <c r="B132" s="19"/>
      <c r="C132" s="20" t="s">
        <v>256</v>
      </c>
      <c r="D132" s="21" t="s">
        <v>257</v>
      </c>
      <c r="E132" s="22">
        <f>2*1100</f>
        <v>2200</v>
      </c>
      <c r="F132" s="22">
        <v>2.0</v>
      </c>
      <c r="G132" s="8">
        <f>$E132*VLOOKUP($F132,'XP Tables'!$K$2:$L$7,2,TRUE)</f>
        <v>3300</v>
      </c>
      <c r="H132" s="2" t="str">
        <f>VLOOKUP(G132/$H$1,'XP Tables'!$O$2:$P$9,2,TRUE)</f>
        <v>4 x Deadly or more</v>
      </c>
    </row>
    <row r="133" ht="15.75" customHeight="1">
      <c r="A133" s="31"/>
      <c r="B133" s="19"/>
      <c r="C133" s="20" t="s">
        <v>258</v>
      </c>
      <c r="D133" s="21"/>
      <c r="E133" s="22" t="s">
        <v>23</v>
      </c>
      <c r="F133" s="22" t="s">
        <v>23</v>
      </c>
      <c r="G133" s="22" t="s">
        <v>23</v>
      </c>
      <c r="H133" s="19" t="s">
        <v>23</v>
      </c>
    </row>
    <row r="134" ht="15.75" customHeight="1">
      <c r="A134" s="31"/>
      <c r="B134" s="19"/>
      <c r="C134" s="20" t="s">
        <v>259</v>
      </c>
      <c r="D134" s="21" t="s">
        <v>260</v>
      </c>
      <c r="E134" s="22">
        <f>8*50+6*450+4*1100</f>
        <v>7500</v>
      </c>
      <c r="F134" s="22">
        <v>18.0</v>
      </c>
      <c r="G134" s="8">
        <f>$E134*VLOOKUP($F134,'XP Tables'!$K$2:$L$7,2,TRUE)</f>
        <v>30000</v>
      </c>
      <c r="H134" s="2" t="str">
        <f>VLOOKUP(G134/$H$1,'XP Tables'!$O$2:$P$9,2,TRUE)</f>
        <v>4 x Deadly or more</v>
      </c>
    </row>
    <row r="135" ht="15.75" customHeight="1">
      <c r="A135" s="31"/>
      <c r="B135" s="19"/>
      <c r="C135" s="20" t="s">
        <v>261</v>
      </c>
      <c r="D135" s="21" t="s">
        <v>262</v>
      </c>
      <c r="E135" s="22">
        <f>6*450</f>
        <v>2700</v>
      </c>
      <c r="F135" s="22">
        <v>6.0</v>
      </c>
      <c r="G135" s="8">
        <f>$E135*VLOOKUP($F135,'XP Tables'!$K$2:$L$7,2,TRUE)</f>
        <v>5400</v>
      </c>
      <c r="H135" s="2" t="str">
        <f>VLOOKUP(G135/$H$1,'XP Tables'!$O$2:$P$9,2,TRUE)</f>
        <v>4 x Deadly or more</v>
      </c>
    </row>
    <row r="136" ht="15.75" customHeight="1">
      <c r="A136" s="31"/>
      <c r="B136" s="19"/>
      <c r="C136" s="20" t="s">
        <v>263</v>
      </c>
      <c r="D136" s="21"/>
      <c r="E136" s="22" t="s">
        <v>23</v>
      </c>
      <c r="F136" s="22" t="s">
        <v>23</v>
      </c>
      <c r="G136" s="22" t="s">
        <v>23</v>
      </c>
      <c r="H136" s="19" t="s">
        <v>23</v>
      </c>
    </row>
    <row r="137" ht="15.75" customHeight="1">
      <c r="A137" s="31"/>
      <c r="B137" s="19"/>
      <c r="C137" s="20" t="s">
        <v>264</v>
      </c>
      <c r="D137" s="21"/>
      <c r="E137" s="22" t="s">
        <v>23</v>
      </c>
      <c r="F137" s="22" t="s">
        <v>23</v>
      </c>
      <c r="G137" s="22" t="s">
        <v>23</v>
      </c>
      <c r="H137" s="19" t="s">
        <v>23</v>
      </c>
    </row>
    <row r="138" ht="15.75" customHeight="1">
      <c r="A138" s="31"/>
      <c r="B138" s="19"/>
      <c r="C138" s="20" t="s">
        <v>265</v>
      </c>
      <c r="D138" s="21" t="s">
        <v>266</v>
      </c>
      <c r="E138" s="22">
        <f>3*1800</f>
        <v>5400</v>
      </c>
      <c r="F138" s="22">
        <v>3.0</v>
      </c>
      <c r="G138" s="8">
        <f>$E138*VLOOKUP($F138,'XP Tables'!$K$2:$L$7,2,TRUE)</f>
        <v>10800</v>
      </c>
      <c r="H138" s="2" t="str">
        <f>VLOOKUP(G138/$H$1,'XP Tables'!$O$2:$P$9,2,TRUE)</f>
        <v>4 x Deadly or more</v>
      </c>
    </row>
    <row r="139" ht="15.75" customHeight="1">
      <c r="A139" s="31"/>
      <c r="B139" s="19"/>
      <c r="C139" s="20" t="s">
        <v>267</v>
      </c>
      <c r="D139" s="21" t="s">
        <v>268</v>
      </c>
      <c r="E139" s="22">
        <f>50</f>
        <v>50</v>
      </c>
      <c r="F139" s="22">
        <v>1.0</v>
      </c>
      <c r="G139" s="8">
        <f>$E139*VLOOKUP($F139,'XP Tables'!$K$2:$L$7,2,TRUE)</f>
        <v>50</v>
      </c>
      <c r="H139" s="2" t="str">
        <f>VLOOKUP(G139/$H$1,'XP Tables'!$O$2:$P$9,2,TRUE)</f>
        <v>Trivial</v>
      </c>
    </row>
    <row r="140" ht="15.75" customHeight="1">
      <c r="A140" s="31"/>
      <c r="B140" s="19"/>
      <c r="C140" s="20" t="s">
        <v>269</v>
      </c>
      <c r="D140" s="21"/>
      <c r="E140" s="22" t="s">
        <v>23</v>
      </c>
      <c r="F140" s="22" t="s">
        <v>23</v>
      </c>
      <c r="G140" s="22" t="s">
        <v>23</v>
      </c>
      <c r="H140" s="19" t="s">
        <v>23</v>
      </c>
    </row>
    <row r="141" ht="15.75" customHeight="1">
      <c r="A141" s="31"/>
      <c r="B141" s="19"/>
      <c r="C141" s="20" t="s">
        <v>270</v>
      </c>
      <c r="D141" s="21" t="s">
        <v>271</v>
      </c>
      <c r="E141" s="22">
        <f>2900</f>
        <v>2900</v>
      </c>
      <c r="F141" s="22">
        <v>1.0</v>
      </c>
      <c r="G141" s="8">
        <f>$E141*VLOOKUP($F141,'XP Tables'!$K$2:$L$7,2,TRUE)</f>
        <v>2900</v>
      </c>
      <c r="H141" s="2" t="str">
        <f>VLOOKUP(G141/$H$1,'XP Tables'!$O$2:$P$9,2,TRUE)</f>
        <v>4 x Deadly or more</v>
      </c>
    </row>
    <row r="142" ht="15.75" customHeight="1">
      <c r="A142" s="31"/>
      <c r="B142" s="19"/>
      <c r="C142" s="20" t="s">
        <v>272</v>
      </c>
      <c r="D142" s="21"/>
      <c r="E142" s="22" t="s">
        <v>23</v>
      </c>
      <c r="F142" s="22" t="s">
        <v>23</v>
      </c>
      <c r="G142" s="22" t="s">
        <v>23</v>
      </c>
      <c r="H142" s="19" t="s">
        <v>23</v>
      </c>
    </row>
    <row r="143" ht="15.75" customHeight="1">
      <c r="A143" s="31"/>
      <c r="B143" s="19"/>
      <c r="C143" s="20" t="s">
        <v>273</v>
      </c>
      <c r="D143" s="21"/>
      <c r="E143" s="22" t="s">
        <v>23</v>
      </c>
      <c r="F143" s="22" t="s">
        <v>23</v>
      </c>
      <c r="G143" s="22" t="s">
        <v>23</v>
      </c>
      <c r="H143" s="19" t="s">
        <v>23</v>
      </c>
    </row>
    <row r="144" ht="15.75" customHeight="1">
      <c r="A144" s="31"/>
      <c r="B144" s="19"/>
      <c r="C144" s="20" t="s">
        <v>274</v>
      </c>
      <c r="D144" s="21"/>
      <c r="E144" s="22" t="s">
        <v>23</v>
      </c>
      <c r="F144" s="22" t="s">
        <v>23</v>
      </c>
      <c r="G144" s="22" t="s">
        <v>23</v>
      </c>
      <c r="H144" s="19" t="s">
        <v>23</v>
      </c>
    </row>
    <row r="145" ht="15.75" customHeight="1">
      <c r="A145" s="31"/>
      <c r="B145" s="19"/>
      <c r="C145" s="20" t="s">
        <v>275</v>
      </c>
      <c r="D145" s="21" t="s">
        <v>276</v>
      </c>
      <c r="E145" s="22">
        <f>3*450</f>
        <v>1350</v>
      </c>
      <c r="F145" s="22">
        <v>3.0</v>
      </c>
      <c r="G145" s="8">
        <f>$E145*VLOOKUP($F145,'XP Tables'!$K$2:$L$7,2,TRUE)</f>
        <v>2700</v>
      </c>
      <c r="H145" s="2" t="str">
        <f>VLOOKUP(G145/$H$1,'XP Tables'!$O$2:$P$9,2,TRUE)</f>
        <v>4 x Deadly or more</v>
      </c>
    </row>
    <row r="146" ht="15.75" customHeight="1">
      <c r="A146" s="31"/>
      <c r="B146" s="19"/>
      <c r="C146" s="20" t="s">
        <v>277</v>
      </c>
      <c r="D146" s="21" t="s">
        <v>278</v>
      </c>
      <c r="E146" s="22">
        <f>3*1800+3*2900</f>
        <v>14100</v>
      </c>
      <c r="F146" s="22">
        <v>6.0</v>
      </c>
      <c r="G146" s="8">
        <f>$E146*VLOOKUP($F146,'XP Tables'!$K$2:$L$7,2,TRUE)</f>
        <v>28200</v>
      </c>
      <c r="H146" s="2" t="str">
        <f>VLOOKUP(G146/$H$1,'XP Tables'!$O$2:$P$9,2,TRUE)</f>
        <v>4 x Deadly or more</v>
      </c>
    </row>
    <row r="147" ht="15.75" customHeight="1">
      <c r="A147" s="31"/>
      <c r="B147" s="19"/>
      <c r="C147" s="20" t="s">
        <v>279</v>
      </c>
      <c r="D147" s="21" t="s">
        <v>280</v>
      </c>
      <c r="E147" s="22">
        <f>2300</f>
        <v>2300</v>
      </c>
      <c r="F147" s="22">
        <v>1.0</v>
      </c>
      <c r="G147" s="8">
        <f>$E147*VLOOKUP($F147,'XP Tables'!$K$2:$L$7,2,TRUE)</f>
        <v>2300</v>
      </c>
      <c r="H147" s="2" t="str">
        <f>VLOOKUP(G147/$H$1,'XP Tables'!$O$2:$P$9,2,TRUE)</f>
        <v>4 x Deadly or more</v>
      </c>
    </row>
    <row r="148" ht="15.75" customHeight="1">
      <c r="A148" s="31"/>
      <c r="B148" s="19"/>
      <c r="C148" s="20" t="s">
        <v>281</v>
      </c>
      <c r="D148" s="21"/>
      <c r="E148" s="22" t="s">
        <v>23</v>
      </c>
      <c r="F148" s="22" t="s">
        <v>23</v>
      </c>
      <c r="G148" s="22" t="s">
        <v>23</v>
      </c>
      <c r="H148" s="19" t="s">
        <v>23</v>
      </c>
    </row>
    <row r="149" ht="15.75" customHeight="1">
      <c r="A149" s="31"/>
      <c r="B149" s="19"/>
      <c r="C149" s="20" t="s">
        <v>282</v>
      </c>
      <c r="D149" s="21" t="s">
        <v>283</v>
      </c>
      <c r="E149" s="22">
        <f>1800</f>
        <v>1800</v>
      </c>
      <c r="F149" s="22">
        <v>1.0</v>
      </c>
      <c r="G149" s="8">
        <f>$E149*VLOOKUP($F149,'XP Tables'!$K$2:$L$7,2,TRUE)</f>
        <v>1800</v>
      </c>
      <c r="H149" s="2" t="str">
        <f>VLOOKUP(G149/$H$1,'XP Tables'!$O$2:$P$9,2,TRUE)</f>
        <v>4 x Deadly or more</v>
      </c>
    </row>
    <row r="150" ht="15.75" customHeight="1">
      <c r="A150" s="31"/>
      <c r="B150" s="19"/>
      <c r="C150" s="20" t="s">
        <v>284</v>
      </c>
      <c r="D150" s="21"/>
      <c r="E150" s="22" t="s">
        <v>23</v>
      </c>
      <c r="F150" s="22" t="s">
        <v>23</v>
      </c>
      <c r="G150" s="22" t="s">
        <v>23</v>
      </c>
      <c r="H150" s="19" t="s">
        <v>23</v>
      </c>
    </row>
    <row r="151" ht="15.75" customHeight="1">
      <c r="A151" s="29" t="s">
        <v>285</v>
      </c>
      <c r="B151" s="19" t="s">
        <v>286</v>
      </c>
      <c r="C151" s="20" t="s">
        <v>287</v>
      </c>
      <c r="D151" s="21" t="s">
        <v>288</v>
      </c>
      <c r="E151" s="22">
        <f>1800+2900+2*450</f>
        <v>5600</v>
      </c>
      <c r="F151" s="22">
        <v>4.0</v>
      </c>
      <c r="G151" s="8">
        <f>$E151*VLOOKUP($F151,'XP Tables'!$K$2:$L$7,2,TRUE)</f>
        <v>11200</v>
      </c>
      <c r="H151" s="2" t="str">
        <f>VLOOKUP(G151/$H$1,'XP Tables'!$O$2:$P$9,2,TRUE)</f>
        <v>4 x Deadly or more</v>
      </c>
    </row>
    <row r="152" ht="15.75" customHeight="1">
      <c r="A152" s="31"/>
      <c r="B152" s="19"/>
      <c r="C152" s="20"/>
      <c r="D152" s="21"/>
      <c r="E152" s="22"/>
      <c r="F152" s="22"/>
      <c r="G152" s="8"/>
      <c r="H152" s="2"/>
    </row>
    <row r="153" ht="15.75" customHeight="1">
      <c r="A153" s="31" t="s">
        <v>289</v>
      </c>
      <c r="B153" s="19"/>
      <c r="C153" s="20"/>
      <c r="D153" s="21"/>
      <c r="E153" s="22"/>
      <c r="F153" s="22"/>
      <c r="G153" s="8"/>
      <c r="H153" s="2"/>
    </row>
    <row r="154" ht="15.75" customHeight="1">
      <c r="A154" s="25" t="s">
        <v>290</v>
      </c>
      <c r="B154" s="19" t="s">
        <v>42</v>
      </c>
      <c r="C154" s="20" t="s">
        <v>223</v>
      </c>
      <c r="D154" s="21" t="s">
        <v>44</v>
      </c>
      <c r="E154" s="22"/>
      <c r="F154" s="22"/>
      <c r="G154" s="8"/>
      <c r="H154" s="2"/>
    </row>
    <row r="155" ht="15.75" customHeight="1">
      <c r="A155" s="29" t="s">
        <v>291</v>
      </c>
      <c r="B155" s="19" t="s">
        <v>292</v>
      </c>
      <c r="C155" s="20" t="s">
        <v>293</v>
      </c>
      <c r="D155" s="21" t="s">
        <v>294</v>
      </c>
      <c r="E155" s="22">
        <f>3*700</f>
        <v>2100</v>
      </c>
      <c r="F155" s="22">
        <v>3.0</v>
      </c>
      <c r="G155" s="8">
        <f>$E155*VLOOKUP($F155,'XP Tables'!$K$2:$L$7,2,TRUE)</f>
        <v>4200</v>
      </c>
      <c r="H155" s="2" t="str">
        <f>VLOOKUP(G155/$H$1,'XP Tables'!$O$2:$P$9,2,TRUE)</f>
        <v>4 x Deadly or more</v>
      </c>
    </row>
    <row r="156" ht="15.75" customHeight="1">
      <c r="A156" s="29"/>
      <c r="B156" s="19"/>
      <c r="C156" s="20" t="s">
        <v>295</v>
      </c>
      <c r="D156" s="21" t="s">
        <v>296</v>
      </c>
      <c r="E156" s="22">
        <f>4*100</f>
        <v>400</v>
      </c>
      <c r="F156" s="22">
        <v>4.0</v>
      </c>
      <c r="G156" s="8">
        <f>$E156*VLOOKUP($F156,'XP Tables'!$K$2:$L$7,2,TRUE)</f>
        <v>800</v>
      </c>
      <c r="H156" s="2" t="str">
        <f>VLOOKUP(G156/$H$1,'XP Tables'!$O$2:$P$9,2,TRUE)</f>
        <v>2 x Deadly</v>
      </c>
    </row>
    <row r="157" ht="15.75" customHeight="1">
      <c r="A157" s="29" t="s">
        <v>297</v>
      </c>
      <c r="B157" s="19" t="s">
        <v>298</v>
      </c>
      <c r="C157" s="20" t="s">
        <v>299</v>
      </c>
      <c r="D157" s="21" t="s">
        <v>300</v>
      </c>
      <c r="E157" s="22">
        <f>1800</f>
        <v>1800</v>
      </c>
      <c r="F157" s="22">
        <v>1.0</v>
      </c>
      <c r="G157" s="8">
        <f>$E157*VLOOKUP($F157,'XP Tables'!$K$2:$L$7,2,TRUE)</f>
        <v>1800</v>
      </c>
      <c r="H157" s="2" t="str">
        <f>VLOOKUP(G157/$H$1,'XP Tables'!$O$2:$P$9,2,TRUE)</f>
        <v>4 x Deadly or more</v>
      </c>
    </row>
    <row r="158" ht="15.75" customHeight="1">
      <c r="A158" s="29" t="s">
        <v>301</v>
      </c>
      <c r="B158" s="19" t="s">
        <v>302</v>
      </c>
      <c r="C158" s="20"/>
      <c r="D158" s="21"/>
      <c r="E158" s="22" t="s">
        <v>23</v>
      </c>
      <c r="F158" s="22" t="s">
        <v>23</v>
      </c>
      <c r="G158" s="22" t="s">
        <v>23</v>
      </c>
      <c r="H158" s="19" t="s">
        <v>23</v>
      </c>
    </row>
    <row r="159" ht="15.75" customHeight="1">
      <c r="A159" s="33"/>
      <c r="B159" s="19"/>
      <c r="C159" s="20" t="s">
        <v>303</v>
      </c>
      <c r="D159" s="21" t="s">
        <v>304</v>
      </c>
      <c r="E159" s="22">
        <f t="shared" ref="E159:E160" si="12">2*2300</f>
        <v>4600</v>
      </c>
      <c r="F159" s="22">
        <v>2.0</v>
      </c>
      <c r="G159" s="8">
        <f>$E159*VLOOKUP($F159,'XP Tables'!$K$2:$L$7,2,TRUE)</f>
        <v>6900</v>
      </c>
      <c r="H159" s="2" t="str">
        <f>VLOOKUP(G159/$H$1,'XP Tables'!$O$2:$P$9,2,TRUE)</f>
        <v>4 x Deadly or more</v>
      </c>
    </row>
    <row r="160" ht="15.75" customHeight="1">
      <c r="A160" s="33"/>
      <c r="B160" s="19"/>
      <c r="C160" s="20" t="s">
        <v>305</v>
      </c>
      <c r="D160" s="21" t="s">
        <v>304</v>
      </c>
      <c r="E160" s="22">
        <f t="shared" si="12"/>
        <v>4600</v>
      </c>
      <c r="F160" s="22">
        <v>2.0</v>
      </c>
      <c r="G160" s="8">
        <f>$E160*VLOOKUP($F160,'XP Tables'!$K$2:$L$7,2,TRUE)</f>
        <v>6900</v>
      </c>
      <c r="H160" s="2" t="str">
        <f>VLOOKUP(G160/$H$1,'XP Tables'!$O$2:$P$9,2,TRUE)</f>
        <v>4 x Deadly or more</v>
      </c>
    </row>
    <row r="161" ht="15.75" customHeight="1">
      <c r="A161" s="33"/>
      <c r="B161" s="19"/>
      <c r="C161" s="20" t="s">
        <v>306</v>
      </c>
      <c r="D161" s="21" t="s">
        <v>307</v>
      </c>
      <c r="E161" s="22">
        <f>2300+2300</f>
        <v>4600</v>
      </c>
      <c r="F161" s="22">
        <v>2.0</v>
      </c>
      <c r="G161" s="8">
        <f>$E161*VLOOKUP($F161,'XP Tables'!$K$2:$L$7,2,TRUE)</f>
        <v>6900</v>
      </c>
      <c r="H161" s="2" t="str">
        <f>VLOOKUP(G161/$H$1,'XP Tables'!$O$2:$P$9,2,TRUE)</f>
        <v>4 x Deadly or more</v>
      </c>
    </row>
    <row r="162" ht="15.75" customHeight="1">
      <c r="A162" s="33"/>
      <c r="B162" s="19"/>
      <c r="C162" s="20" t="s">
        <v>308</v>
      </c>
      <c r="D162" s="21"/>
      <c r="E162" s="22" t="s">
        <v>23</v>
      </c>
      <c r="F162" s="22" t="s">
        <v>23</v>
      </c>
      <c r="G162" s="22" t="s">
        <v>23</v>
      </c>
      <c r="H162" s="19" t="s">
        <v>23</v>
      </c>
    </row>
    <row r="163" ht="15.75" customHeight="1">
      <c r="A163" s="33"/>
      <c r="B163" s="19"/>
      <c r="C163" s="20" t="s">
        <v>309</v>
      </c>
      <c r="D163" s="21" t="s">
        <v>310</v>
      </c>
      <c r="E163" s="22">
        <f>1100+2*200</f>
        <v>1500</v>
      </c>
      <c r="F163" s="22">
        <v>3.0</v>
      </c>
      <c r="G163" s="8">
        <f>$E163*VLOOKUP($F163,'XP Tables'!$K$2:$L$7,2,TRUE)</f>
        <v>3000</v>
      </c>
      <c r="H163" s="2" t="str">
        <f>VLOOKUP(G163/$H$1,'XP Tables'!$O$2:$P$9,2,TRUE)</f>
        <v>4 x Deadly or more</v>
      </c>
    </row>
    <row r="164" ht="15.75" customHeight="1">
      <c r="A164" s="33"/>
      <c r="B164" s="19"/>
      <c r="C164" s="20" t="s">
        <v>311</v>
      </c>
      <c r="D164" s="21"/>
      <c r="E164" s="22" t="s">
        <v>23</v>
      </c>
      <c r="F164" s="22" t="s">
        <v>23</v>
      </c>
      <c r="G164" s="22" t="s">
        <v>23</v>
      </c>
      <c r="H164" s="19" t="s">
        <v>23</v>
      </c>
    </row>
    <row r="165" ht="15.75" customHeight="1">
      <c r="A165" s="33"/>
      <c r="B165" s="19"/>
      <c r="C165" s="20" t="s">
        <v>312</v>
      </c>
      <c r="D165" s="21" t="s">
        <v>313</v>
      </c>
      <c r="E165" s="22">
        <f>6*100+700</f>
        <v>1300</v>
      </c>
      <c r="F165" s="22">
        <v>7.0</v>
      </c>
      <c r="G165" s="8">
        <f>$E165*VLOOKUP($F165,'XP Tables'!$K$2:$L$7,2,TRUE)</f>
        <v>3250</v>
      </c>
      <c r="H165" s="2" t="str">
        <f>VLOOKUP(G165/$H$1,'XP Tables'!$O$2:$P$9,2,TRUE)</f>
        <v>4 x Deadly or more</v>
      </c>
    </row>
    <row r="166" ht="15.75" customHeight="1">
      <c r="A166" s="33"/>
      <c r="B166" s="19"/>
      <c r="C166" s="20" t="s">
        <v>314</v>
      </c>
      <c r="D166" s="21"/>
      <c r="E166" s="22" t="s">
        <v>23</v>
      </c>
      <c r="F166" s="22" t="s">
        <v>23</v>
      </c>
      <c r="G166" s="22" t="s">
        <v>23</v>
      </c>
      <c r="H166" s="19" t="s">
        <v>23</v>
      </c>
    </row>
    <row r="167" ht="15.75" customHeight="1">
      <c r="A167" s="33"/>
      <c r="B167" s="19"/>
      <c r="C167" s="20" t="s">
        <v>315</v>
      </c>
      <c r="D167" s="21"/>
      <c r="E167" s="22" t="s">
        <v>23</v>
      </c>
      <c r="F167" s="22" t="s">
        <v>23</v>
      </c>
      <c r="G167" s="22" t="s">
        <v>23</v>
      </c>
      <c r="H167" s="19" t="s">
        <v>23</v>
      </c>
    </row>
    <row r="168" ht="15.75" customHeight="1">
      <c r="A168" s="33"/>
      <c r="B168" s="19"/>
      <c r="C168" s="20" t="s">
        <v>316</v>
      </c>
      <c r="D168" s="21" t="s">
        <v>317</v>
      </c>
      <c r="E168" s="22">
        <f>1100+2*700</f>
        <v>2500</v>
      </c>
      <c r="F168" s="22">
        <v>3.0</v>
      </c>
      <c r="G168" s="8">
        <f>$E168*VLOOKUP($F168,'XP Tables'!$K$2:$L$7,2,TRUE)</f>
        <v>5000</v>
      </c>
      <c r="H168" s="2" t="str">
        <f>VLOOKUP(G168/$H$1,'XP Tables'!$O$2:$P$9,2,TRUE)</f>
        <v>4 x Deadly or more</v>
      </c>
    </row>
    <row r="169" ht="15.75" customHeight="1">
      <c r="A169" s="33"/>
      <c r="B169" s="19"/>
      <c r="C169" s="20" t="s">
        <v>318</v>
      </c>
      <c r="D169" s="21" t="s">
        <v>319</v>
      </c>
      <c r="E169" s="22">
        <f>3900</f>
        <v>3900</v>
      </c>
      <c r="F169" s="22">
        <v>1.0</v>
      </c>
      <c r="G169" s="8">
        <f>$E169*VLOOKUP($F169,'XP Tables'!$K$2:$L$7,2,TRUE)</f>
        <v>3900</v>
      </c>
      <c r="H169" s="2" t="str">
        <f>VLOOKUP(G169/$H$1,'XP Tables'!$O$2:$P$9,2,TRUE)</f>
        <v>4 x Deadly or more</v>
      </c>
    </row>
    <row r="170" ht="15.75" customHeight="1">
      <c r="A170" s="33"/>
      <c r="B170" s="19"/>
      <c r="C170" s="20" t="s">
        <v>320</v>
      </c>
      <c r="D170" s="21"/>
      <c r="E170" s="22" t="s">
        <v>23</v>
      </c>
      <c r="F170" s="22" t="s">
        <v>23</v>
      </c>
      <c r="G170" s="22" t="s">
        <v>23</v>
      </c>
      <c r="H170" s="19" t="s">
        <v>23</v>
      </c>
    </row>
    <row r="171" ht="15.75" customHeight="1">
      <c r="A171" s="33"/>
      <c r="B171" s="19"/>
      <c r="C171" s="20" t="s">
        <v>321</v>
      </c>
      <c r="D171" s="21"/>
      <c r="E171" s="22" t="s">
        <v>23</v>
      </c>
      <c r="F171" s="22" t="s">
        <v>23</v>
      </c>
      <c r="G171" s="22" t="s">
        <v>23</v>
      </c>
      <c r="H171" s="19" t="s">
        <v>23</v>
      </c>
    </row>
    <row r="172" ht="15.75" customHeight="1">
      <c r="A172" s="33"/>
      <c r="B172" s="19"/>
      <c r="C172" s="20" t="s">
        <v>322</v>
      </c>
      <c r="D172" s="21" t="s">
        <v>323</v>
      </c>
      <c r="E172" s="22">
        <f>50+50+50</f>
        <v>150</v>
      </c>
      <c r="F172" s="22">
        <v>3.0</v>
      </c>
      <c r="G172" s="8">
        <f>$E172*VLOOKUP($F172,'XP Tables'!$K$2:$L$7,2,TRUE)</f>
        <v>300</v>
      </c>
      <c r="H172" s="2" t="str">
        <f>VLOOKUP(G172/$H$1,'XP Tables'!$O$2:$P$9,2,TRUE)</f>
        <v>Hard</v>
      </c>
    </row>
    <row r="173" ht="15.75" customHeight="1">
      <c r="A173" s="33"/>
      <c r="B173" s="19"/>
      <c r="C173" s="20" t="s">
        <v>324</v>
      </c>
      <c r="D173" s="21" t="s">
        <v>325</v>
      </c>
      <c r="E173" s="22">
        <f>1800+1800</f>
        <v>3600</v>
      </c>
      <c r="F173" s="22">
        <v>2.0</v>
      </c>
      <c r="G173" s="8">
        <f>$E173*VLOOKUP($F173,'XP Tables'!$K$2:$L$7,2,TRUE)</f>
        <v>5400</v>
      </c>
      <c r="H173" s="2" t="str">
        <f>VLOOKUP(G173/$H$1,'XP Tables'!$O$2:$P$9,2,TRUE)</f>
        <v>4 x Deadly or more</v>
      </c>
    </row>
    <row r="174" ht="15.75" customHeight="1">
      <c r="A174" s="33"/>
      <c r="B174" s="19"/>
      <c r="C174" s="20" t="s">
        <v>326</v>
      </c>
      <c r="D174" s="21" t="s">
        <v>327</v>
      </c>
      <c r="E174" s="22">
        <f>2*1800</f>
        <v>3600</v>
      </c>
      <c r="F174" s="22">
        <v>2.0</v>
      </c>
      <c r="G174" s="8">
        <f>$E174*VLOOKUP($F174,'XP Tables'!$K$2:$L$7,2,TRUE)</f>
        <v>5400</v>
      </c>
      <c r="H174" s="2" t="str">
        <f>VLOOKUP(G174/$H$1,'XP Tables'!$O$2:$P$9,2,TRUE)</f>
        <v>4 x Deadly or more</v>
      </c>
    </row>
    <row r="175" ht="15.75" customHeight="1">
      <c r="A175" s="33"/>
      <c r="B175" s="19"/>
      <c r="C175" s="20" t="s">
        <v>328</v>
      </c>
      <c r="D175" s="21" t="s">
        <v>329</v>
      </c>
      <c r="E175" s="22">
        <f>1100+4*700</f>
        <v>3900</v>
      </c>
      <c r="F175" s="22">
        <v>5.0</v>
      </c>
      <c r="G175" s="8">
        <f>$E175*VLOOKUP($F175,'XP Tables'!$K$2:$L$7,2,TRUE)</f>
        <v>7800</v>
      </c>
      <c r="H175" s="2" t="str">
        <f>VLOOKUP(G175/$H$1,'XP Tables'!$O$2:$P$9,2,TRUE)</f>
        <v>4 x Deadly or more</v>
      </c>
    </row>
    <row r="176" ht="15.75" customHeight="1">
      <c r="A176" s="33"/>
      <c r="B176" s="19"/>
      <c r="C176" s="20" t="s">
        <v>330</v>
      </c>
      <c r="D176" s="21" t="s">
        <v>331</v>
      </c>
      <c r="E176" s="22">
        <f>1100+3*1100</f>
        <v>4400</v>
      </c>
      <c r="F176" s="22">
        <v>4.0</v>
      </c>
      <c r="G176" s="8">
        <f>$E176*VLOOKUP($F176,'XP Tables'!$K$2:$L$7,2,TRUE)</f>
        <v>8800</v>
      </c>
      <c r="H176" s="2" t="str">
        <f>VLOOKUP(G176/$H$1,'XP Tables'!$O$2:$P$9,2,TRUE)</f>
        <v>4 x Deadly or more</v>
      </c>
    </row>
    <row r="177" ht="15.75" customHeight="1">
      <c r="A177" s="33"/>
      <c r="B177" s="19"/>
      <c r="C177" s="20" t="s">
        <v>332</v>
      </c>
      <c r="D177" s="21"/>
      <c r="E177" s="22" t="s">
        <v>23</v>
      </c>
      <c r="F177" s="22" t="s">
        <v>23</v>
      </c>
      <c r="G177" s="22" t="s">
        <v>23</v>
      </c>
      <c r="H177" s="19" t="s">
        <v>23</v>
      </c>
    </row>
    <row r="178" ht="15.75" customHeight="1">
      <c r="A178" s="33"/>
      <c r="B178" s="19"/>
      <c r="C178" s="20" t="s">
        <v>333</v>
      </c>
      <c r="D178" s="21"/>
      <c r="E178" s="22" t="s">
        <v>23</v>
      </c>
      <c r="F178" s="22" t="s">
        <v>23</v>
      </c>
      <c r="G178" s="22" t="s">
        <v>23</v>
      </c>
      <c r="H178" s="19" t="s">
        <v>23</v>
      </c>
    </row>
    <row r="179" ht="15.75" customHeight="1">
      <c r="A179" s="33"/>
      <c r="B179" s="19"/>
      <c r="C179" s="20" t="s">
        <v>334</v>
      </c>
      <c r="D179" s="21" t="s">
        <v>335</v>
      </c>
      <c r="E179" s="22">
        <f>5900</f>
        <v>5900</v>
      </c>
      <c r="F179" s="22">
        <v>1.0</v>
      </c>
      <c r="G179" s="8">
        <f>$E179*VLOOKUP($F179,'XP Tables'!$K$2:$L$7,2,TRUE)</f>
        <v>5900</v>
      </c>
      <c r="H179" s="2" t="str">
        <f>VLOOKUP(G179/$H$1,'XP Tables'!$O$2:$P$9,2,TRUE)</f>
        <v>4 x Deadly or more</v>
      </c>
    </row>
    <row r="180" ht="15.75" customHeight="1">
      <c r="A180" s="29" t="s">
        <v>336</v>
      </c>
      <c r="B180" s="19" t="s">
        <v>337</v>
      </c>
      <c r="C180" s="20"/>
      <c r="D180" s="21"/>
      <c r="E180" s="22"/>
      <c r="F180" s="22"/>
      <c r="G180" s="8"/>
      <c r="H180" s="2"/>
    </row>
    <row r="181" ht="15.75" customHeight="1">
      <c r="A181" s="33"/>
      <c r="B181" s="19"/>
      <c r="C181" s="20" t="s">
        <v>338</v>
      </c>
      <c r="D181" s="21" t="s">
        <v>339</v>
      </c>
      <c r="E181" s="22">
        <f>4*1800</f>
        <v>7200</v>
      </c>
      <c r="F181" s="22">
        <v>4.0</v>
      </c>
      <c r="G181" s="8">
        <f>$E181*VLOOKUP($F181,'XP Tables'!$K$2:$L$7,2,TRUE)</f>
        <v>14400</v>
      </c>
      <c r="H181" s="2" t="str">
        <f>VLOOKUP(G181/$H$1,'XP Tables'!$O$2:$P$9,2,TRUE)</f>
        <v>4 x Deadly or more</v>
      </c>
    </row>
    <row r="182" ht="15.75" customHeight="1">
      <c r="A182" s="33"/>
      <c r="B182" s="19"/>
      <c r="C182" s="20" t="s">
        <v>340</v>
      </c>
      <c r="D182" s="21"/>
      <c r="E182" s="22" t="s">
        <v>23</v>
      </c>
      <c r="F182" s="22" t="s">
        <v>23</v>
      </c>
      <c r="G182" s="22" t="s">
        <v>23</v>
      </c>
      <c r="H182" s="19" t="s">
        <v>23</v>
      </c>
    </row>
    <row r="183" ht="15.75" customHeight="1">
      <c r="A183" s="33"/>
      <c r="B183" s="19"/>
      <c r="C183" s="20" t="s">
        <v>341</v>
      </c>
      <c r="D183" s="21"/>
      <c r="E183" s="22" t="s">
        <v>23</v>
      </c>
      <c r="F183" s="22" t="s">
        <v>23</v>
      </c>
      <c r="G183" s="22" t="s">
        <v>23</v>
      </c>
      <c r="H183" s="19" t="s">
        <v>23</v>
      </c>
    </row>
    <row r="184" ht="15.75" customHeight="1">
      <c r="A184" s="33"/>
      <c r="B184" s="19"/>
      <c r="C184" s="20" t="s">
        <v>342</v>
      </c>
      <c r="D184" s="21"/>
      <c r="E184" s="22" t="s">
        <v>23</v>
      </c>
      <c r="F184" s="22" t="s">
        <v>23</v>
      </c>
      <c r="G184" s="22" t="s">
        <v>23</v>
      </c>
      <c r="H184" s="19" t="s">
        <v>23</v>
      </c>
    </row>
    <row r="185" ht="15.75" customHeight="1">
      <c r="A185" s="33"/>
      <c r="B185" s="19"/>
      <c r="C185" s="20" t="s">
        <v>343</v>
      </c>
      <c r="D185" s="21" t="s">
        <v>344</v>
      </c>
      <c r="E185" s="22">
        <f>3900+700</f>
        <v>4600</v>
      </c>
      <c r="F185" s="22">
        <v>2.0</v>
      </c>
      <c r="G185" s="8">
        <f>$E185*VLOOKUP($F185,'XP Tables'!$K$2:$L$7,2,TRUE)</f>
        <v>6900</v>
      </c>
      <c r="H185" s="2" t="str">
        <f>VLOOKUP(G185/$H$1,'XP Tables'!$O$2:$P$9,2,TRUE)</f>
        <v>4 x Deadly or more</v>
      </c>
    </row>
    <row r="186" ht="15.75" customHeight="1">
      <c r="A186" s="33"/>
      <c r="B186" s="19"/>
      <c r="C186" s="20" t="s">
        <v>345</v>
      </c>
      <c r="D186" s="21"/>
      <c r="E186" s="22" t="s">
        <v>23</v>
      </c>
      <c r="F186" s="22" t="s">
        <v>23</v>
      </c>
      <c r="G186" s="22" t="s">
        <v>23</v>
      </c>
      <c r="H186" s="19" t="s">
        <v>23</v>
      </c>
    </row>
    <row r="187" ht="15.75" customHeight="1">
      <c r="A187" s="33"/>
      <c r="B187" s="19"/>
      <c r="C187" s="20" t="s">
        <v>346</v>
      </c>
      <c r="D187" s="21"/>
      <c r="E187" s="22" t="s">
        <v>23</v>
      </c>
      <c r="F187" s="22" t="s">
        <v>23</v>
      </c>
      <c r="G187" s="22" t="s">
        <v>23</v>
      </c>
      <c r="H187" s="19" t="s">
        <v>23</v>
      </c>
    </row>
    <row r="188" ht="15.75" customHeight="1">
      <c r="A188" s="33"/>
      <c r="B188" s="19"/>
      <c r="C188" s="20" t="s">
        <v>347</v>
      </c>
      <c r="D188" s="21" t="s">
        <v>348</v>
      </c>
      <c r="E188" s="22">
        <f>5000</f>
        <v>5000</v>
      </c>
      <c r="F188" s="22">
        <v>1.0</v>
      </c>
      <c r="G188" s="8">
        <f>$E188*VLOOKUP($F188,'XP Tables'!$K$2:$L$7,2,TRUE)</f>
        <v>5000</v>
      </c>
      <c r="H188" s="2" t="str">
        <f>VLOOKUP(G188/$H$1,'XP Tables'!$O$2:$P$9,2,TRUE)</f>
        <v>4 x Deadly or more</v>
      </c>
    </row>
    <row r="189" ht="15.75" customHeight="1">
      <c r="A189" s="33"/>
      <c r="B189" s="19"/>
      <c r="C189" s="20" t="s">
        <v>349</v>
      </c>
      <c r="D189" s="21" t="s">
        <v>350</v>
      </c>
      <c r="E189" s="22">
        <f t="shared" ref="E189:E190" si="13">100</f>
        <v>100</v>
      </c>
      <c r="F189" s="22">
        <v>1.0</v>
      </c>
      <c r="G189" s="8">
        <f>$E189*VLOOKUP($F189,'XP Tables'!$K$2:$L$7,2,TRUE)</f>
        <v>100</v>
      </c>
      <c r="H189" s="2" t="str">
        <f>VLOOKUP(G189/$H$1,'XP Tables'!$O$2:$P$9,2,TRUE)</f>
        <v>Easy</v>
      </c>
    </row>
    <row r="190" ht="15.75" customHeight="1">
      <c r="A190" s="33"/>
      <c r="B190" s="19"/>
      <c r="C190" s="20" t="s">
        <v>351</v>
      </c>
      <c r="D190" s="21" t="s">
        <v>352</v>
      </c>
      <c r="E190" s="22">
        <f t="shared" si="13"/>
        <v>100</v>
      </c>
      <c r="F190" s="22">
        <v>1.0</v>
      </c>
      <c r="G190" s="8">
        <f>$E190*VLOOKUP($F190,'XP Tables'!$K$2:$L$7,2,TRUE)</f>
        <v>100</v>
      </c>
      <c r="H190" s="2" t="str">
        <f>VLOOKUP(G190/$H$1,'XP Tables'!$O$2:$P$9,2,TRUE)</f>
        <v>Easy</v>
      </c>
    </row>
    <row r="191" ht="15.75" customHeight="1">
      <c r="A191" s="33"/>
      <c r="B191" s="19"/>
      <c r="C191" s="20" t="s">
        <v>353</v>
      </c>
      <c r="D191" s="21" t="s">
        <v>354</v>
      </c>
      <c r="E191" s="22">
        <f>4*100</f>
        <v>400</v>
      </c>
      <c r="F191" s="22">
        <v>4.0</v>
      </c>
      <c r="G191" s="8">
        <f>$E191*VLOOKUP($F191,'XP Tables'!$K$2:$L$7,2,TRUE)</f>
        <v>800</v>
      </c>
      <c r="H191" s="2" t="str">
        <f>VLOOKUP(G191/$H$1,'XP Tables'!$O$2:$P$9,2,TRUE)</f>
        <v>2 x Deadly</v>
      </c>
    </row>
    <row r="192" ht="15.75" customHeight="1">
      <c r="A192" s="33"/>
      <c r="B192" s="19"/>
      <c r="C192" s="20" t="s">
        <v>355</v>
      </c>
      <c r="D192" s="21"/>
      <c r="E192" s="22" t="s">
        <v>23</v>
      </c>
      <c r="F192" s="22" t="s">
        <v>23</v>
      </c>
      <c r="G192" s="22" t="s">
        <v>23</v>
      </c>
      <c r="H192" s="19" t="s">
        <v>23</v>
      </c>
    </row>
    <row r="193" ht="15.75" customHeight="1">
      <c r="A193" s="33"/>
      <c r="B193" s="19"/>
      <c r="C193" s="20" t="s">
        <v>356</v>
      </c>
      <c r="D193" s="21" t="s">
        <v>357</v>
      </c>
      <c r="E193" s="22">
        <f>1100+1100+1100</f>
        <v>3300</v>
      </c>
      <c r="F193" s="22">
        <v>3.0</v>
      </c>
      <c r="G193" s="8">
        <f>$E193*VLOOKUP($F193,'XP Tables'!$K$2:$L$7,2,TRUE)</f>
        <v>6600</v>
      </c>
      <c r="H193" s="2" t="str">
        <f>VLOOKUP(G193/$H$1,'XP Tables'!$O$2:$P$9,2,TRUE)</f>
        <v>4 x Deadly or more</v>
      </c>
    </row>
    <row r="194" ht="15.75" customHeight="1">
      <c r="A194" s="33"/>
      <c r="B194" s="19"/>
      <c r="C194" s="20" t="s">
        <v>358</v>
      </c>
      <c r="D194" s="21" t="s">
        <v>359</v>
      </c>
      <c r="E194" s="22">
        <f>3*1800</f>
        <v>5400</v>
      </c>
      <c r="F194" s="22">
        <v>3.0</v>
      </c>
      <c r="G194" s="8">
        <f>$E194*VLOOKUP($F194,'XP Tables'!$K$2:$L$7,2,TRUE)</f>
        <v>10800</v>
      </c>
      <c r="H194" s="2" t="str">
        <f>VLOOKUP(G194/$H$1,'XP Tables'!$O$2:$P$9,2,TRUE)</f>
        <v>4 x Deadly or more</v>
      </c>
    </row>
    <row r="195" ht="15.75" customHeight="1">
      <c r="A195" s="33"/>
      <c r="B195" s="19"/>
      <c r="C195" s="20" t="s">
        <v>360</v>
      </c>
      <c r="D195" s="21" t="s">
        <v>361</v>
      </c>
      <c r="E195" s="22">
        <f>6*1800</f>
        <v>10800</v>
      </c>
      <c r="F195" s="22">
        <v>5.0</v>
      </c>
      <c r="G195" s="8">
        <f>$E195*VLOOKUP($F195,'XP Tables'!$K$2:$L$7,2,TRUE)</f>
        <v>21600</v>
      </c>
      <c r="H195" s="2" t="str">
        <f>VLOOKUP(G195/$H$1,'XP Tables'!$O$2:$P$9,2,TRUE)</f>
        <v>4 x Deadly or more</v>
      </c>
    </row>
    <row r="196" ht="15.75" customHeight="1">
      <c r="A196" s="33"/>
      <c r="B196" s="19"/>
      <c r="C196" s="20" t="s">
        <v>362</v>
      </c>
      <c r="D196" s="21"/>
      <c r="E196" s="22" t="s">
        <v>23</v>
      </c>
      <c r="F196" s="22" t="s">
        <v>23</v>
      </c>
      <c r="G196" s="22" t="s">
        <v>23</v>
      </c>
      <c r="H196" s="19" t="s">
        <v>23</v>
      </c>
    </row>
    <row r="197" ht="15.75" customHeight="1">
      <c r="A197" s="33"/>
      <c r="B197" s="19"/>
      <c r="C197" s="20" t="s">
        <v>363</v>
      </c>
      <c r="D197" s="21" t="s">
        <v>364</v>
      </c>
      <c r="E197" s="22">
        <f>2900+700</f>
        <v>3600</v>
      </c>
      <c r="F197" s="22">
        <v>2.0</v>
      </c>
      <c r="G197" s="8">
        <f>$E197*VLOOKUP($F197,'XP Tables'!$K$2:$L$7,2,TRUE)</f>
        <v>5400</v>
      </c>
      <c r="H197" s="2" t="str">
        <f>VLOOKUP(G197/$H$1,'XP Tables'!$O$2:$P$9,2,TRUE)</f>
        <v>4 x Deadly or more</v>
      </c>
    </row>
    <row r="198" ht="15.75" customHeight="1">
      <c r="A198" s="33"/>
      <c r="B198" s="19"/>
      <c r="C198" s="20" t="s">
        <v>365</v>
      </c>
      <c r="D198" s="21" t="s">
        <v>366</v>
      </c>
      <c r="E198" s="22">
        <f>7*200</f>
        <v>1400</v>
      </c>
      <c r="F198" s="22">
        <v>7.0</v>
      </c>
      <c r="G198" s="8">
        <f>$E198*VLOOKUP($F198,'XP Tables'!$K$2:$L$7,2,TRUE)</f>
        <v>3500</v>
      </c>
      <c r="H198" s="2" t="str">
        <f>VLOOKUP(G198/$H$1,'XP Tables'!$O$2:$P$9,2,TRUE)</f>
        <v>4 x Deadly or more</v>
      </c>
    </row>
    <row r="199" ht="15.75" customHeight="1">
      <c r="A199" s="29" t="s">
        <v>367</v>
      </c>
      <c r="B199" s="19" t="s">
        <v>368</v>
      </c>
      <c r="C199" s="20"/>
      <c r="D199" s="21"/>
      <c r="E199" s="22"/>
      <c r="F199" s="22"/>
      <c r="G199" s="8"/>
      <c r="H199" s="2"/>
    </row>
    <row r="200" ht="15.75" customHeight="1">
      <c r="A200" s="31"/>
      <c r="B200" s="19"/>
      <c r="C200" s="20" t="s">
        <v>369</v>
      </c>
      <c r="D200" s="21"/>
      <c r="E200" s="22" t="s">
        <v>23</v>
      </c>
      <c r="F200" s="22" t="s">
        <v>23</v>
      </c>
      <c r="G200" s="22" t="s">
        <v>23</v>
      </c>
      <c r="H200" s="19" t="s">
        <v>23</v>
      </c>
    </row>
    <row r="201" ht="15.75" customHeight="1">
      <c r="A201" s="31"/>
      <c r="B201" s="19"/>
      <c r="C201" s="20" t="s">
        <v>370</v>
      </c>
      <c r="D201" s="21"/>
      <c r="E201" s="22" t="s">
        <v>23</v>
      </c>
      <c r="F201" s="22" t="s">
        <v>23</v>
      </c>
      <c r="G201" s="22" t="s">
        <v>23</v>
      </c>
      <c r="H201" s="19" t="s">
        <v>23</v>
      </c>
    </row>
    <row r="202" ht="15.75" customHeight="1">
      <c r="A202" s="31"/>
      <c r="B202" s="19"/>
      <c r="C202" s="20" t="s">
        <v>371</v>
      </c>
      <c r="D202" s="21" t="s">
        <v>372</v>
      </c>
      <c r="E202" s="22">
        <f>4*1800</f>
        <v>7200</v>
      </c>
      <c r="F202" s="22">
        <v>4.0</v>
      </c>
      <c r="G202" s="8">
        <f>$E202*VLOOKUP($F202,'XP Tables'!$K$2:$L$7,2,TRUE)</f>
        <v>14400</v>
      </c>
      <c r="H202" s="2" t="str">
        <f>VLOOKUP(G202/$H$1,'XP Tables'!$O$2:$P$9,2,TRUE)</f>
        <v>4 x Deadly or more</v>
      </c>
    </row>
    <row r="203" ht="15.75" customHeight="1">
      <c r="A203" s="31"/>
      <c r="B203" s="19"/>
      <c r="C203" s="20" t="s">
        <v>373</v>
      </c>
      <c r="D203" s="21"/>
      <c r="E203" s="22" t="s">
        <v>23</v>
      </c>
      <c r="F203" s="22" t="s">
        <v>23</v>
      </c>
      <c r="G203" s="22" t="s">
        <v>23</v>
      </c>
      <c r="H203" s="19" t="s">
        <v>23</v>
      </c>
    </row>
    <row r="204" ht="15.75" customHeight="1">
      <c r="A204" s="31"/>
      <c r="B204" s="19"/>
      <c r="C204" s="20" t="s">
        <v>374</v>
      </c>
      <c r="D204" s="21"/>
      <c r="E204" s="22" t="s">
        <v>23</v>
      </c>
      <c r="F204" s="22" t="s">
        <v>23</v>
      </c>
      <c r="G204" s="22" t="s">
        <v>23</v>
      </c>
      <c r="H204" s="19" t="s">
        <v>23</v>
      </c>
    </row>
    <row r="205" ht="15.75" customHeight="1">
      <c r="A205" s="31"/>
      <c r="B205" s="19"/>
      <c r="C205" s="20" t="s">
        <v>375</v>
      </c>
      <c r="D205" s="21" t="s">
        <v>376</v>
      </c>
      <c r="E205" s="22">
        <f>3900</f>
        <v>3900</v>
      </c>
      <c r="F205" s="22">
        <v>1.0</v>
      </c>
      <c r="G205" s="8">
        <f>$E205*VLOOKUP($F205,'XP Tables'!$K$2:$L$7,2,TRUE)</f>
        <v>3900</v>
      </c>
      <c r="H205" s="2" t="str">
        <f>VLOOKUP(G205/$H$1,'XP Tables'!$O$2:$P$9,2,TRUE)</f>
        <v>4 x Deadly or more</v>
      </c>
    </row>
    <row r="206" ht="15.75" customHeight="1">
      <c r="A206" s="31"/>
      <c r="B206" s="19"/>
      <c r="C206" s="20" t="s">
        <v>377</v>
      </c>
      <c r="D206" s="21"/>
      <c r="E206" s="22" t="s">
        <v>23</v>
      </c>
      <c r="F206" s="22" t="s">
        <v>23</v>
      </c>
      <c r="G206" s="22" t="s">
        <v>23</v>
      </c>
      <c r="H206" s="19" t="s">
        <v>23</v>
      </c>
    </row>
    <row r="207" ht="15.75" customHeight="1">
      <c r="A207" s="31"/>
      <c r="B207" s="19"/>
      <c r="C207" s="20" t="s">
        <v>378</v>
      </c>
      <c r="D207" s="21" t="s">
        <v>379</v>
      </c>
      <c r="E207" s="22">
        <f>2900</f>
        <v>2900</v>
      </c>
      <c r="F207" s="22">
        <v>1.0</v>
      </c>
      <c r="G207" s="8">
        <f>$E207*VLOOKUP($F207,'XP Tables'!$K$2:$L$7,2,TRUE)</f>
        <v>2900</v>
      </c>
      <c r="H207" s="2" t="str">
        <f>VLOOKUP(G207/$H$1,'XP Tables'!$O$2:$P$9,2,TRUE)</f>
        <v>4 x Deadly or more</v>
      </c>
    </row>
    <row r="208" ht="15.75" customHeight="1">
      <c r="A208" s="31"/>
      <c r="B208" s="19"/>
      <c r="C208" s="20" t="s">
        <v>380</v>
      </c>
      <c r="D208" s="21" t="s">
        <v>381</v>
      </c>
      <c r="E208" s="22">
        <f>6*450</f>
        <v>2700</v>
      </c>
      <c r="F208" s="22">
        <v>6.0</v>
      </c>
      <c r="G208" s="8">
        <f>$E208*VLOOKUP($F208,'XP Tables'!$K$2:$L$7,2,TRUE)</f>
        <v>5400</v>
      </c>
      <c r="H208" s="2" t="str">
        <f>VLOOKUP(G208/$H$1,'XP Tables'!$O$2:$P$9,2,TRUE)</f>
        <v>4 x Deadly or more</v>
      </c>
    </row>
    <row r="209" ht="15.75" customHeight="1">
      <c r="A209" s="31"/>
      <c r="B209" s="19"/>
      <c r="C209" s="20" t="s">
        <v>382</v>
      </c>
      <c r="D209" s="21" t="s">
        <v>383</v>
      </c>
      <c r="E209" s="22">
        <f>2*1800</f>
        <v>3600</v>
      </c>
      <c r="F209" s="22">
        <v>2.0</v>
      </c>
      <c r="G209" s="8">
        <f>$E209*VLOOKUP($F209,'XP Tables'!$K$2:$L$7,2,TRUE)</f>
        <v>5400</v>
      </c>
      <c r="H209" s="2" t="str">
        <f>VLOOKUP(G209/$H$1,'XP Tables'!$O$2:$P$9,2,TRUE)</f>
        <v>4 x Deadly or more</v>
      </c>
    </row>
    <row r="210" ht="15.75" customHeight="1">
      <c r="A210" s="31"/>
      <c r="B210" s="19"/>
      <c r="C210" s="20" t="s">
        <v>384</v>
      </c>
      <c r="D210" s="21"/>
      <c r="E210" s="22" t="s">
        <v>23</v>
      </c>
      <c r="F210" s="22" t="s">
        <v>23</v>
      </c>
      <c r="G210" s="22" t="s">
        <v>23</v>
      </c>
      <c r="H210" s="19" t="s">
        <v>23</v>
      </c>
    </row>
    <row r="211" ht="15.75" customHeight="1">
      <c r="A211" s="31"/>
      <c r="B211" s="19"/>
      <c r="C211" s="20" t="s">
        <v>385</v>
      </c>
      <c r="D211" s="21"/>
      <c r="E211" s="22" t="s">
        <v>23</v>
      </c>
      <c r="F211" s="22" t="s">
        <v>23</v>
      </c>
      <c r="G211" s="22" t="s">
        <v>23</v>
      </c>
      <c r="H211" s="19" t="s">
        <v>23</v>
      </c>
    </row>
    <row r="212" ht="15.75" customHeight="1">
      <c r="A212" s="31"/>
      <c r="B212" s="19"/>
      <c r="C212" s="20" t="s">
        <v>386</v>
      </c>
      <c r="D212" s="21"/>
      <c r="E212" s="22" t="s">
        <v>23</v>
      </c>
      <c r="F212" s="22" t="s">
        <v>23</v>
      </c>
      <c r="G212" s="22" t="s">
        <v>23</v>
      </c>
      <c r="H212" s="19" t="s">
        <v>23</v>
      </c>
    </row>
    <row r="213" ht="15.75" customHeight="1">
      <c r="A213" s="31"/>
      <c r="B213" s="19"/>
      <c r="C213" s="20" t="s">
        <v>387</v>
      </c>
      <c r="D213" s="21" t="s">
        <v>388</v>
      </c>
      <c r="E213" s="22">
        <f>1800+2*1800</f>
        <v>5400</v>
      </c>
      <c r="F213" s="22">
        <v>3.0</v>
      </c>
      <c r="G213" s="8">
        <f>$E213*VLOOKUP($F213,'XP Tables'!$K$2:$L$7,2,TRUE)</f>
        <v>10800</v>
      </c>
      <c r="H213" s="2" t="str">
        <f>VLOOKUP(G213/$H$1,'XP Tables'!$O$2:$P$9,2,TRUE)</f>
        <v>4 x Deadly or more</v>
      </c>
    </row>
    <row r="214" ht="15.75" customHeight="1">
      <c r="A214" s="31"/>
      <c r="B214" s="19"/>
      <c r="C214" s="20" t="s">
        <v>389</v>
      </c>
      <c r="D214" s="21"/>
      <c r="E214" s="22" t="s">
        <v>23</v>
      </c>
      <c r="F214" s="22" t="s">
        <v>23</v>
      </c>
      <c r="G214" s="22" t="s">
        <v>23</v>
      </c>
      <c r="H214" s="19" t="s">
        <v>23</v>
      </c>
    </row>
    <row r="215" ht="15.75" customHeight="1">
      <c r="A215" s="31"/>
      <c r="B215" s="19"/>
      <c r="C215" s="20" t="s">
        <v>390</v>
      </c>
      <c r="D215" s="21" t="s">
        <v>391</v>
      </c>
      <c r="E215" s="22">
        <f>4*1100</f>
        <v>4400</v>
      </c>
      <c r="F215" s="22">
        <v>4.0</v>
      </c>
      <c r="G215" s="8">
        <f>$E215*VLOOKUP($F215,'XP Tables'!$K$2:$L$7,2,TRUE)</f>
        <v>8800</v>
      </c>
      <c r="H215" s="2" t="str">
        <f>VLOOKUP(G215/$H$1,'XP Tables'!$O$2:$P$9,2,TRUE)</f>
        <v>4 x Deadly or more</v>
      </c>
    </row>
    <row r="216" ht="15.75" customHeight="1">
      <c r="A216" s="31"/>
      <c r="B216" s="19"/>
      <c r="C216" s="20" t="s">
        <v>392</v>
      </c>
      <c r="D216" s="21"/>
      <c r="E216" s="22" t="s">
        <v>23</v>
      </c>
      <c r="F216" s="22" t="s">
        <v>23</v>
      </c>
      <c r="G216" s="22" t="s">
        <v>23</v>
      </c>
      <c r="H216" s="19" t="s">
        <v>23</v>
      </c>
    </row>
    <row r="217" ht="15.75" customHeight="1">
      <c r="A217" s="31"/>
      <c r="B217" s="19"/>
      <c r="C217" s="20" t="s">
        <v>393</v>
      </c>
      <c r="D217" s="21"/>
      <c r="E217" s="22" t="s">
        <v>23</v>
      </c>
      <c r="F217" s="22" t="s">
        <v>23</v>
      </c>
      <c r="G217" s="22" t="s">
        <v>23</v>
      </c>
      <c r="H217" s="19" t="s">
        <v>23</v>
      </c>
    </row>
    <row r="218" ht="15.75" customHeight="1">
      <c r="A218" s="31"/>
      <c r="B218" s="19"/>
      <c r="C218" s="20" t="s">
        <v>394</v>
      </c>
      <c r="D218" s="21"/>
      <c r="E218" s="22" t="s">
        <v>23</v>
      </c>
      <c r="F218" s="22" t="s">
        <v>23</v>
      </c>
      <c r="G218" s="22" t="s">
        <v>23</v>
      </c>
      <c r="H218" s="19" t="s">
        <v>23</v>
      </c>
    </row>
    <row r="219" ht="15.75" customHeight="1">
      <c r="A219" s="31"/>
      <c r="B219" s="19"/>
      <c r="C219" s="20" t="s">
        <v>395</v>
      </c>
      <c r="D219" s="21" t="s">
        <v>396</v>
      </c>
      <c r="E219" s="22">
        <f>5900</f>
        <v>5900</v>
      </c>
      <c r="F219" s="22">
        <v>1.0</v>
      </c>
      <c r="G219" s="8">
        <f>$E219*VLOOKUP($F219,'XP Tables'!$K$2:$L$7,2,TRUE)</f>
        <v>5900</v>
      </c>
      <c r="H219" s="2" t="str">
        <f>VLOOKUP(G219/$H$1,'XP Tables'!$O$2:$P$9,2,TRUE)</f>
        <v>4 x Deadly or more</v>
      </c>
    </row>
    <row r="220" ht="15.75" customHeight="1">
      <c r="A220" s="31"/>
      <c r="B220" s="19"/>
      <c r="C220" s="20" t="s">
        <v>397</v>
      </c>
      <c r="D220" s="21" t="s">
        <v>398</v>
      </c>
      <c r="E220" s="22">
        <f>5*50+2*700</f>
        <v>1650</v>
      </c>
      <c r="F220" s="22">
        <v>7.0</v>
      </c>
      <c r="G220" s="8">
        <f>$E220*VLOOKUP($F220,'XP Tables'!$K$2:$L$7,2,TRUE)</f>
        <v>4125</v>
      </c>
      <c r="H220" s="2" t="str">
        <f>VLOOKUP(G220/$H$1,'XP Tables'!$O$2:$P$9,2,TRUE)</f>
        <v>4 x Deadly or more</v>
      </c>
    </row>
    <row r="221" ht="15.75" customHeight="1">
      <c r="A221" s="31"/>
      <c r="B221" s="19"/>
      <c r="C221" s="20" t="s">
        <v>399</v>
      </c>
      <c r="D221" s="21"/>
      <c r="E221" s="22" t="s">
        <v>23</v>
      </c>
      <c r="F221" s="22" t="s">
        <v>23</v>
      </c>
      <c r="G221" s="22" t="s">
        <v>23</v>
      </c>
      <c r="H221" s="19" t="s">
        <v>23</v>
      </c>
    </row>
    <row r="222" ht="15.75" customHeight="1">
      <c r="A222" s="31"/>
      <c r="B222" s="19"/>
      <c r="C222" s="20" t="s">
        <v>400</v>
      </c>
      <c r="D222" s="21" t="s">
        <v>401</v>
      </c>
      <c r="E222" s="22">
        <f>2*50</f>
        <v>100</v>
      </c>
      <c r="F222" s="22">
        <v>2.0</v>
      </c>
      <c r="G222" s="8">
        <f>$E222*VLOOKUP($F222,'XP Tables'!$K$2:$L$7,2,TRUE)</f>
        <v>150</v>
      </c>
      <c r="H222" s="2" t="str">
        <f>VLOOKUP(G222/$H$1,'XP Tables'!$O$2:$P$9,2,TRUE)</f>
        <v>Easy</v>
      </c>
    </row>
    <row r="223" ht="15.75" customHeight="1">
      <c r="A223" s="31"/>
      <c r="B223" s="19"/>
      <c r="C223" s="20" t="s">
        <v>402</v>
      </c>
      <c r="D223" s="21" t="s">
        <v>403</v>
      </c>
      <c r="E223" s="22">
        <f>5000+4*50</f>
        <v>5200</v>
      </c>
      <c r="F223" s="22">
        <v>5.0</v>
      </c>
      <c r="G223" s="8">
        <f>$E223*VLOOKUP($F223,'XP Tables'!$K$2:$L$7,2,TRUE)</f>
        <v>10400</v>
      </c>
      <c r="H223" s="2" t="str">
        <f>VLOOKUP(G223/$H$1,'XP Tables'!$O$2:$P$9,2,TRUE)</f>
        <v>4 x Deadly or more</v>
      </c>
    </row>
    <row r="224" ht="15.75" customHeight="1">
      <c r="A224" s="31"/>
      <c r="B224" s="19"/>
      <c r="C224" s="20" t="s">
        <v>404</v>
      </c>
      <c r="D224" s="21"/>
      <c r="E224" s="22" t="s">
        <v>23</v>
      </c>
      <c r="F224" s="22" t="s">
        <v>23</v>
      </c>
      <c r="G224" s="22" t="s">
        <v>23</v>
      </c>
      <c r="H224" s="19" t="s">
        <v>23</v>
      </c>
    </row>
    <row r="225" ht="15.75" customHeight="1">
      <c r="A225" s="26" t="s">
        <v>405</v>
      </c>
      <c r="B225" s="19" t="s">
        <v>406</v>
      </c>
      <c r="C225" s="20" t="s">
        <v>407</v>
      </c>
      <c r="D225" s="21"/>
      <c r="E225" s="22" t="s">
        <v>23</v>
      </c>
      <c r="F225" s="22" t="s">
        <v>23</v>
      </c>
      <c r="G225" s="22" t="s">
        <v>23</v>
      </c>
      <c r="H225" s="19" t="s">
        <v>23</v>
      </c>
    </row>
    <row r="226" ht="15.75" customHeight="1">
      <c r="A226" s="31"/>
      <c r="B226" s="19"/>
      <c r="C226" s="20"/>
      <c r="D226" s="21"/>
      <c r="E226" s="22"/>
      <c r="F226" s="22"/>
      <c r="G226" s="8"/>
      <c r="H226" s="2"/>
    </row>
    <row r="227" ht="15.75" customHeight="1">
      <c r="A227" s="31" t="s">
        <v>408</v>
      </c>
      <c r="B227" s="19"/>
      <c r="C227" s="20"/>
      <c r="D227" s="21"/>
      <c r="E227" s="22"/>
      <c r="F227" s="22"/>
      <c r="G227" s="8"/>
      <c r="H227" s="2"/>
    </row>
    <row r="228" ht="15.75" customHeight="1">
      <c r="A228" s="25" t="s">
        <v>409</v>
      </c>
      <c r="B228" s="19" t="s">
        <v>42</v>
      </c>
      <c r="C228" s="20" t="s">
        <v>223</v>
      </c>
      <c r="D228" s="21" t="s">
        <v>44</v>
      </c>
      <c r="E228" s="22"/>
      <c r="F228" s="22"/>
      <c r="G228" s="22"/>
      <c r="H228" s="19"/>
    </row>
    <row r="229" ht="15.75" customHeight="1">
      <c r="A229" s="26" t="s">
        <v>410</v>
      </c>
      <c r="B229" s="19" t="s">
        <v>46</v>
      </c>
      <c r="C229" s="20" t="s">
        <v>411</v>
      </c>
      <c r="D229" s="20" t="s">
        <v>412</v>
      </c>
      <c r="E229" s="22">
        <f>4*700</f>
        <v>2800</v>
      </c>
      <c r="F229" s="22">
        <v>4.0</v>
      </c>
      <c r="G229" s="8">
        <f>$E229*VLOOKUP($F229,'XP Tables'!$K$2:$L$7,2,TRUE)</f>
        <v>5600</v>
      </c>
      <c r="H229" s="2" t="str">
        <f>VLOOKUP(G229/$H$1,'XP Tables'!$O$2:$P$9,2,TRUE)</f>
        <v>4 x Deadly or more</v>
      </c>
    </row>
    <row r="230" ht="15.75" customHeight="1">
      <c r="A230" s="26" t="s">
        <v>413</v>
      </c>
      <c r="B230" s="19" t="s">
        <v>46</v>
      </c>
      <c r="C230" s="20" t="s">
        <v>414</v>
      </c>
      <c r="D230" s="20" t="s">
        <v>415</v>
      </c>
      <c r="E230" s="22">
        <f>6*450</f>
        <v>2700</v>
      </c>
      <c r="F230" s="22">
        <v>6.0</v>
      </c>
      <c r="G230" s="8">
        <f>$E230*VLOOKUP($F230,'XP Tables'!$K$2:$L$7,2,TRUE)</f>
        <v>5400</v>
      </c>
      <c r="H230" s="2" t="str">
        <f>VLOOKUP(G230/$H$1,'XP Tables'!$O$2:$P$9,2,TRUE)</f>
        <v>4 x Deadly or more</v>
      </c>
    </row>
    <row r="231" ht="15.75" customHeight="1">
      <c r="A231" s="26" t="s">
        <v>416</v>
      </c>
      <c r="B231" s="19" t="s">
        <v>46</v>
      </c>
      <c r="C231" s="20" t="s">
        <v>417</v>
      </c>
      <c r="D231" s="20" t="s">
        <v>418</v>
      </c>
      <c r="E231" s="22">
        <f>450+450</f>
        <v>900</v>
      </c>
      <c r="F231" s="22">
        <v>2.0</v>
      </c>
      <c r="G231" s="8">
        <f>$E231*VLOOKUP($F231,'XP Tables'!$K$2:$L$7,2,TRUE)</f>
        <v>1350</v>
      </c>
      <c r="H231" s="2" t="str">
        <f>VLOOKUP(G231/$H$1,'XP Tables'!$O$2:$P$9,2,TRUE)</f>
        <v>3 x Deadly</v>
      </c>
    </row>
    <row r="232" ht="15.75" customHeight="1">
      <c r="A232" s="26" t="s">
        <v>419</v>
      </c>
      <c r="B232" s="19" t="s">
        <v>46</v>
      </c>
      <c r="C232" s="20" t="s">
        <v>420</v>
      </c>
      <c r="D232" s="20" t="s">
        <v>421</v>
      </c>
      <c r="E232" s="22">
        <f>3900</f>
        <v>3900</v>
      </c>
      <c r="F232" s="22">
        <v>1.0</v>
      </c>
      <c r="G232" s="8">
        <f>$E232*VLOOKUP($F232,'XP Tables'!$K$2:$L$7,2,TRUE)</f>
        <v>3900</v>
      </c>
      <c r="H232" s="2" t="str">
        <f>VLOOKUP(G232/$H$1,'XP Tables'!$O$2:$P$9,2,TRUE)</f>
        <v>4 x Deadly or more</v>
      </c>
    </row>
    <row r="233" ht="15.75" customHeight="1">
      <c r="A233" s="26" t="s">
        <v>422</v>
      </c>
      <c r="B233" s="19" t="s">
        <v>46</v>
      </c>
      <c r="C233" s="20" t="s">
        <v>423</v>
      </c>
      <c r="D233" s="20" t="s">
        <v>424</v>
      </c>
      <c r="E233" s="22">
        <f>5*700</f>
        <v>3500</v>
      </c>
      <c r="F233" s="22">
        <v>5.0</v>
      </c>
      <c r="G233" s="8">
        <f>$E233*VLOOKUP($F233,'XP Tables'!$K$2:$L$7,2,TRUE)</f>
        <v>7000</v>
      </c>
      <c r="H233" s="2" t="str">
        <f>VLOOKUP(G233/$H$1,'XP Tables'!$O$2:$P$9,2,TRUE)</f>
        <v>4 x Deadly or more</v>
      </c>
    </row>
    <row r="234" ht="15.75" customHeight="1">
      <c r="A234" s="26" t="s">
        <v>425</v>
      </c>
      <c r="B234" s="19" t="s">
        <v>46</v>
      </c>
      <c r="C234" s="20" t="s">
        <v>426</v>
      </c>
      <c r="D234" s="20" t="s">
        <v>427</v>
      </c>
      <c r="E234" s="22">
        <f>6*450</f>
        <v>2700</v>
      </c>
      <c r="F234" s="22">
        <v>6.0</v>
      </c>
      <c r="G234" s="8">
        <f>$E234*VLOOKUP($F234,'XP Tables'!$K$2:$L$7,2,TRUE)</f>
        <v>5400</v>
      </c>
      <c r="H234" s="2" t="str">
        <f>VLOOKUP(G234/$H$1,'XP Tables'!$O$2:$P$9,2,TRUE)</f>
        <v>4 x Deadly or more</v>
      </c>
    </row>
    <row r="235" ht="15.75" customHeight="1">
      <c r="A235" s="26" t="s">
        <v>428</v>
      </c>
      <c r="B235" s="19" t="s">
        <v>46</v>
      </c>
      <c r="C235" s="20" t="s">
        <v>429</v>
      </c>
      <c r="D235" s="20" t="s">
        <v>430</v>
      </c>
      <c r="E235" s="22">
        <f>6*50+1800</f>
        <v>2100</v>
      </c>
      <c r="F235" s="22">
        <v>7.0</v>
      </c>
      <c r="G235" s="8">
        <f>$E235*VLOOKUP($F235,'XP Tables'!$K$2:$L$7,2,TRUE)</f>
        <v>5250</v>
      </c>
      <c r="H235" s="2" t="str">
        <f>VLOOKUP(G235/$H$1,'XP Tables'!$O$2:$P$9,2,TRUE)</f>
        <v>4 x Deadly or more</v>
      </c>
    </row>
    <row r="236" ht="15.75" customHeight="1">
      <c r="A236" s="26" t="s">
        <v>431</v>
      </c>
      <c r="B236" s="19" t="s">
        <v>46</v>
      </c>
      <c r="C236" s="20" t="s">
        <v>432</v>
      </c>
      <c r="D236" s="20" t="s">
        <v>433</v>
      </c>
      <c r="E236" s="22">
        <f>8*10</f>
        <v>80</v>
      </c>
      <c r="F236" s="22">
        <v>8.0</v>
      </c>
      <c r="G236" s="8">
        <f>$E236*VLOOKUP($F236,'XP Tables'!$K$2:$L$7,2,TRUE)</f>
        <v>200</v>
      </c>
      <c r="H236" s="2" t="str">
        <f>VLOOKUP(G236/$H$1,'XP Tables'!$O$2:$P$9,2,TRUE)</f>
        <v>Medium</v>
      </c>
    </row>
    <row r="237">
      <c r="A237" s="25" t="s">
        <v>434</v>
      </c>
      <c r="B237" s="19" t="s">
        <v>46</v>
      </c>
      <c r="C237" s="21" t="s">
        <v>435</v>
      </c>
      <c r="E237" s="22" t="s">
        <v>23</v>
      </c>
      <c r="F237" s="22" t="s">
        <v>23</v>
      </c>
      <c r="G237" s="22" t="s">
        <v>23</v>
      </c>
      <c r="H237" s="19" t="s">
        <v>23</v>
      </c>
    </row>
    <row r="238" ht="15.75" customHeight="1">
      <c r="A238" s="29" t="s">
        <v>436</v>
      </c>
      <c r="B238" s="19" t="s">
        <v>437</v>
      </c>
      <c r="C238" s="20"/>
      <c r="D238" s="21"/>
      <c r="E238" s="22"/>
      <c r="F238" s="22"/>
      <c r="G238" s="8"/>
      <c r="H238" s="2"/>
    </row>
    <row r="239" ht="15.75" customHeight="1">
      <c r="A239" s="26"/>
      <c r="B239" s="19"/>
      <c r="C239" s="20" t="s">
        <v>438</v>
      </c>
      <c r="D239" s="21"/>
      <c r="E239" s="22" t="s">
        <v>23</v>
      </c>
      <c r="F239" s="22" t="s">
        <v>23</v>
      </c>
      <c r="G239" s="22" t="s">
        <v>23</v>
      </c>
      <c r="H239" s="19" t="s">
        <v>23</v>
      </c>
    </row>
    <row r="240" ht="15.75" customHeight="1">
      <c r="A240" s="26"/>
      <c r="B240" s="19"/>
      <c r="C240" s="20" t="s">
        <v>439</v>
      </c>
      <c r="D240" s="21"/>
      <c r="E240" s="22" t="s">
        <v>23</v>
      </c>
      <c r="F240" s="22" t="s">
        <v>23</v>
      </c>
      <c r="G240" s="22" t="s">
        <v>23</v>
      </c>
      <c r="H240" s="19" t="s">
        <v>23</v>
      </c>
    </row>
    <row r="241" ht="15.75" customHeight="1">
      <c r="A241" s="26"/>
      <c r="B241" s="19"/>
      <c r="C241" s="20" t="s">
        <v>440</v>
      </c>
      <c r="D241" s="21" t="s">
        <v>441</v>
      </c>
      <c r="E241" s="22">
        <f>4*700</f>
        <v>2800</v>
      </c>
      <c r="F241" s="22">
        <v>4.0</v>
      </c>
      <c r="G241" s="8">
        <f>$E241*VLOOKUP($F241,'XP Tables'!$K$2:$L$7,2,TRUE)</f>
        <v>5600</v>
      </c>
      <c r="H241" s="2" t="str">
        <f>VLOOKUP(G241/$H$1,'XP Tables'!$O$2:$P$9,2,TRUE)</f>
        <v>4 x Deadly or more</v>
      </c>
    </row>
    <row r="242" ht="15.75" customHeight="1">
      <c r="A242" s="26"/>
      <c r="B242" s="19"/>
      <c r="C242" s="20" t="s">
        <v>442</v>
      </c>
      <c r="D242" s="21" t="s">
        <v>443</v>
      </c>
      <c r="E242" s="22" t="s">
        <v>23</v>
      </c>
      <c r="F242" s="22" t="s">
        <v>23</v>
      </c>
      <c r="G242" s="22" t="s">
        <v>23</v>
      </c>
      <c r="H242" s="19" t="s">
        <v>23</v>
      </c>
    </row>
    <row r="243" ht="15.75" customHeight="1">
      <c r="A243" s="26"/>
      <c r="B243" s="19"/>
      <c r="C243" s="20" t="s">
        <v>444</v>
      </c>
      <c r="D243" s="21"/>
      <c r="E243" s="22" t="s">
        <v>23</v>
      </c>
      <c r="F243" s="22" t="s">
        <v>23</v>
      </c>
      <c r="G243" s="22" t="s">
        <v>23</v>
      </c>
      <c r="H243" s="19" t="s">
        <v>23</v>
      </c>
    </row>
    <row r="244" ht="15.75" customHeight="1">
      <c r="A244" s="26"/>
      <c r="B244" s="19"/>
      <c r="C244" s="20" t="s">
        <v>445</v>
      </c>
      <c r="D244" s="21" t="s">
        <v>446</v>
      </c>
      <c r="E244" s="22">
        <f>7200</f>
        <v>7200</v>
      </c>
      <c r="F244" s="22">
        <v>1.0</v>
      </c>
      <c r="G244" s="8">
        <f>$E244*VLOOKUP($F244,'XP Tables'!$K$2:$L$7,2,TRUE)</f>
        <v>7200</v>
      </c>
      <c r="H244" s="2" t="str">
        <f>VLOOKUP(G244/$H$1,'XP Tables'!$O$2:$P$9,2,TRUE)</f>
        <v>4 x Deadly or more</v>
      </c>
    </row>
    <row r="245" ht="15.75" customHeight="1">
      <c r="A245" s="26"/>
      <c r="B245" s="19"/>
      <c r="C245" s="20" t="s">
        <v>447</v>
      </c>
      <c r="D245" s="21" t="s">
        <v>448</v>
      </c>
      <c r="E245" s="22">
        <f>2*700+1100</f>
        <v>2500</v>
      </c>
      <c r="F245" s="22">
        <v>3.0</v>
      </c>
      <c r="G245" s="8">
        <f>$E245*VLOOKUP($F245,'XP Tables'!$K$2:$L$7,2,TRUE)</f>
        <v>5000</v>
      </c>
      <c r="H245" s="2" t="str">
        <f>VLOOKUP(G245/$H$1,'XP Tables'!$O$2:$P$9,2,TRUE)</f>
        <v>4 x Deadly or more</v>
      </c>
    </row>
    <row r="246" ht="15.75" customHeight="1">
      <c r="A246" s="26"/>
      <c r="B246" s="19"/>
      <c r="C246" s="20" t="s">
        <v>449</v>
      </c>
      <c r="D246" s="21"/>
      <c r="E246" s="22" t="s">
        <v>23</v>
      </c>
      <c r="F246" s="22" t="s">
        <v>23</v>
      </c>
      <c r="G246" s="22" t="s">
        <v>23</v>
      </c>
      <c r="H246" s="19" t="s">
        <v>23</v>
      </c>
    </row>
    <row r="247" ht="15.75" customHeight="1">
      <c r="A247" s="26"/>
      <c r="B247" s="19"/>
      <c r="C247" s="20" t="s">
        <v>450</v>
      </c>
      <c r="D247" s="21" t="s">
        <v>451</v>
      </c>
      <c r="E247" s="22">
        <f>6*450+2900</f>
        <v>5600</v>
      </c>
      <c r="F247" s="22">
        <v>6.0</v>
      </c>
      <c r="G247" s="8">
        <f>$E247*VLOOKUP($F247,'XP Tables'!$K$2:$L$7,2,TRUE)</f>
        <v>11200</v>
      </c>
      <c r="H247" s="2" t="str">
        <f>VLOOKUP(G247/$H$1,'XP Tables'!$O$2:$P$9,2,TRUE)</f>
        <v>4 x Deadly or more</v>
      </c>
    </row>
    <row r="248" ht="15.75" customHeight="1">
      <c r="A248" s="26"/>
      <c r="B248" s="19"/>
      <c r="C248" s="20" t="s">
        <v>452</v>
      </c>
      <c r="D248" s="21" t="s">
        <v>453</v>
      </c>
      <c r="E248" s="22">
        <f>5900</f>
        <v>5900</v>
      </c>
      <c r="F248" s="22">
        <v>1.0</v>
      </c>
      <c r="G248" s="8">
        <f>$E248*VLOOKUP($F248,'XP Tables'!$K$2:$L$7,2,TRUE)</f>
        <v>5900</v>
      </c>
      <c r="H248" s="2" t="str">
        <f>VLOOKUP(G248/$H$1,'XP Tables'!$O$2:$P$9,2,TRUE)</f>
        <v>4 x Deadly or more</v>
      </c>
    </row>
    <row r="249" ht="15.75" customHeight="1">
      <c r="A249" s="29" t="s">
        <v>454</v>
      </c>
      <c r="B249" s="19" t="s">
        <v>455</v>
      </c>
      <c r="C249" s="20"/>
      <c r="D249" s="21"/>
      <c r="E249" s="22"/>
      <c r="F249" s="22"/>
      <c r="G249" s="8"/>
      <c r="H249" s="2"/>
    </row>
    <row r="250" ht="15.75" customHeight="1">
      <c r="A250" s="26"/>
      <c r="B250" s="19"/>
      <c r="C250" s="20" t="s">
        <v>456</v>
      </c>
      <c r="D250" s="21"/>
      <c r="E250" s="22" t="s">
        <v>23</v>
      </c>
      <c r="F250" s="22" t="s">
        <v>23</v>
      </c>
      <c r="G250" s="22" t="s">
        <v>23</v>
      </c>
      <c r="H250" s="19" t="s">
        <v>23</v>
      </c>
    </row>
    <row r="251" ht="15.75" customHeight="1">
      <c r="A251" s="26"/>
      <c r="B251" s="19"/>
      <c r="C251" s="20" t="s">
        <v>457</v>
      </c>
      <c r="D251" s="21" t="s">
        <v>458</v>
      </c>
      <c r="E251" s="22">
        <f>2*2900</f>
        <v>5800</v>
      </c>
      <c r="F251" s="22">
        <v>2.0</v>
      </c>
      <c r="G251" s="8">
        <f>$E251*VLOOKUP($F251,'XP Tables'!$K$2:$L$7,2,TRUE)</f>
        <v>8700</v>
      </c>
      <c r="H251" s="2" t="str">
        <f>VLOOKUP(G251/$H$1,'XP Tables'!$O$2:$P$9,2,TRUE)</f>
        <v>4 x Deadly or more</v>
      </c>
    </row>
    <row r="252" ht="15.75" customHeight="1">
      <c r="A252" s="26"/>
      <c r="B252" s="19"/>
      <c r="C252" s="20" t="s">
        <v>459</v>
      </c>
      <c r="D252" s="21"/>
      <c r="E252" s="22" t="s">
        <v>23</v>
      </c>
      <c r="F252" s="22" t="s">
        <v>23</v>
      </c>
      <c r="G252" s="22" t="s">
        <v>23</v>
      </c>
      <c r="H252" s="19" t="s">
        <v>23</v>
      </c>
    </row>
    <row r="253" ht="15.75" customHeight="1">
      <c r="A253" s="26"/>
      <c r="B253" s="19"/>
      <c r="C253" s="20" t="s">
        <v>460</v>
      </c>
      <c r="D253" s="21" t="s">
        <v>461</v>
      </c>
      <c r="E253" s="22">
        <f>1100+3*450</f>
        <v>2450</v>
      </c>
      <c r="F253" s="22">
        <v>4.0</v>
      </c>
      <c r="G253" s="8">
        <f>$E253*VLOOKUP($F253,'XP Tables'!$K$2:$L$7,2,TRUE)</f>
        <v>4900</v>
      </c>
      <c r="H253" s="2" t="str">
        <f>VLOOKUP(G253/$H$1,'XP Tables'!$O$2:$P$9,2,TRUE)</f>
        <v>4 x Deadly or more</v>
      </c>
    </row>
    <row r="254" ht="15.75" customHeight="1">
      <c r="A254" s="26"/>
      <c r="B254" s="19"/>
      <c r="C254" s="20" t="s">
        <v>462</v>
      </c>
      <c r="D254" s="21" t="s">
        <v>463</v>
      </c>
      <c r="E254" s="22">
        <f>1800+2900</f>
        <v>4700</v>
      </c>
      <c r="F254" s="22">
        <v>2.0</v>
      </c>
      <c r="G254" s="8">
        <f>$E254*VLOOKUP($F254,'XP Tables'!$K$2:$L$7,2,TRUE)</f>
        <v>7050</v>
      </c>
      <c r="H254" s="2" t="str">
        <f>VLOOKUP(G254/$H$1,'XP Tables'!$O$2:$P$9,2,TRUE)</f>
        <v>4 x Deadly or more</v>
      </c>
    </row>
    <row r="255" ht="15.75" customHeight="1">
      <c r="A255" s="26"/>
      <c r="B255" s="19"/>
      <c r="C255" s="20" t="s">
        <v>464</v>
      </c>
      <c r="D255" s="21"/>
      <c r="E255" s="22" t="s">
        <v>23</v>
      </c>
      <c r="F255" s="22" t="s">
        <v>23</v>
      </c>
      <c r="G255" s="22" t="s">
        <v>23</v>
      </c>
      <c r="H255" s="19" t="s">
        <v>23</v>
      </c>
    </row>
    <row r="256" ht="15.75" customHeight="1">
      <c r="A256" s="26"/>
      <c r="B256" s="19"/>
      <c r="C256" s="20" t="s">
        <v>465</v>
      </c>
      <c r="D256" s="21" t="s">
        <v>466</v>
      </c>
      <c r="E256" s="22">
        <f>5900</f>
        <v>5900</v>
      </c>
      <c r="F256" s="22">
        <v>1.0</v>
      </c>
      <c r="G256" s="8">
        <f>$E256*VLOOKUP($F256,'XP Tables'!$K$2:$L$7,2,TRUE)</f>
        <v>5900</v>
      </c>
      <c r="H256" s="2" t="str">
        <f>VLOOKUP(G256/$H$1,'XP Tables'!$O$2:$P$9,2,TRUE)</f>
        <v>4 x Deadly or more</v>
      </c>
    </row>
    <row r="257" ht="15.75" customHeight="1">
      <c r="A257" s="26"/>
      <c r="B257" s="19"/>
      <c r="C257" s="20" t="s">
        <v>467</v>
      </c>
      <c r="D257" s="21"/>
      <c r="E257" s="22" t="s">
        <v>23</v>
      </c>
      <c r="F257" s="22" t="s">
        <v>23</v>
      </c>
      <c r="G257" s="22" t="s">
        <v>23</v>
      </c>
      <c r="H257" s="19" t="s">
        <v>23</v>
      </c>
    </row>
    <row r="258" ht="15.75" customHeight="1">
      <c r="A258" s="26"/>
      <c r="B258" s="19"/>
      <c r="C258" s="20" t="s">
        <v>468</v>
      </c>
      <c r="D258" s="21"/>
      <c r="E258" s="22" t="s">
        <v>23</v>
      </c>
      <c r="F258" s="22" t="s">
        <v>23</v>
      </c>
      <c r="G258" s="22" t="s">
        <v>23</v>
      </c>
      <c r="H258" s="19" t="s">
        <v>23</v>
      </c>
    </row>
    <row r="259" ht="15.75" customHeight="1">
      <c r="A259" s="26"/>
      <c r="B259" s="19"/>
      <c r="C259" s="20" t="s">
        <v>469</v>
      </c>
      <c r="D259" s="21" t="s">
        <v>470</v>
      </c>
      <c r="E259" s="22">
        <f>2900+2*450</f>
        <v>3800</v>
      </c>
      <c r="F259" s="22">
        <v>3.0</v>
      </c>
      <c r="G259" s="8">
        <f>$E259*VLOOKUP($F259,'XP Tables'!$K$2:$L$7,2,TRUE)</f>
        <v>7600</v>
      </c>
      <c r="H259" s="2" t="str">
        <f>VLOOKUP(G259/$H$1,'XP Tables'!$O$2:$P$9,2,TRUE)</f>
        <v>4 x Deadly or more</v>
      </c>
    </row>
    <row r="260" ht="15.75" customHeight="1">
      <c r="A260" s="26"/>
      <c r="B260" s="19"/>
      <c r="C260" s="20" t="s">
        <v>471</v>
      </c>
      <c r="D260" s="21" t="s">
        <v>472</v>
      </c>
      <c r="E260" s="22">
        <f>3900+450</f>
        <v>4350</v>
      </c>
      <c r="F260" s="22">
        <v>2.0</v>
      </c>
      <c r="G260" s="8">
        <f>$E260*VLOOKUP($F260,'XP Tables'!$K$2:$L$7,2,TRUE)</f>
        <v>6525</v>
      </c>
      <c r="H260" s="2" t="str">
        <f>VLOOKUP(G260/$H$1,'XP Tables'!$O$2:$P$9,2,TRUE)</f>
        <v>4 x Deadly or more</v>
      </c>
    </row>
    <row r="261" ht="15.75" customHeight="1">
      <c r="A261" s="26"/>
      <c r="B261" s="19"/>
      <c r="C261" s="20" t="s">
        <v>473</v>
      </c>
      <c r="D261" s="21" t="s">
        <v>474</v>
      </c>
      <c r="E261" s="22">
        <f>6*450</f>
        <v>2700</v>
      </c>
      <c r="F261" s="22">
        <v>6.0</v>
      </c>
      <c r="G261" s="8">
        <f>$E261*VLOOKUP($F261,'XP Tables'!$K$2:$L$7,2,TRUE)</f>
        <v>5400</v>
      </c>
      <c r="H261" s="2" t="str">
        <f>VLOOKUP(G261/$H$1,'XP Tables'!$O$2:$P$9,2,TRUE)</f>
        <v>4 x Deadly or more</v>
      </c>
    </row>
    <row r="262" ht="15.75" customHeight="1">
      <c r="A262" s="26"/>
      <c r="B262" s="19"/>
      <c r="C262" s="20" t="s">
        <v>475</v>
      </c>
      <c r="D262" s="21"/>
      <c r="E262" s="22" t="s">
        <v>23</v>
      </c>
      <c r="F262" s="22" t="s">
        <v>23</v>
      </c>
      <c r="G262" s="22" t="s">
        <v>23</v>
      </c>
      <c r="H262" s="19" t="s">
        <v>23</v>
      </c>
    </row>
    <row r="263" ht="15.75" customHeight="1">
      <c r="A263" s="26"/>
      <c r="B263" s="19"/>
      <c r="C263" s="20" t="s">
        <v>476</v>
      </c>
      <c r="D263" s="21" t="s">
        <v>477</v>
      </c>
      <c r="E263" s="22">
        <f>3900+10</f>
        <v>3910</v>
      </c>
      <c r="F263" s="22">
        <v>2.0</v>
      </c>
      <c r="G263" s="8">
        <f>$E263*VLOOKUP($F263,'XP Tables'!$K$2:$L$7,2,TRUE)</f>
        <v>5865</v>
      </c>
      <c r="H263" s="2" t="str">
        <f>VLOOKUP(G263/$H$1,'XP Tables'!$O$2:$P$9,2,TRUE)</f>
        <v>4 x Deadly or more</v>
      </c>
    </row>
    <row r="264" ht="15.75" customHeight="1">
      <c r="A264" s="26"/>
      <c r="B264" s="19"/>
      <c r="C264" s="20" t="s">
        <v>478</v>
      </c>
      <c r="D264" s="21" t="s">
        <v>479</v>
      </c>
      <c r="E264" s="22">
        <f>7200</f>
        <v>7200</v>
      </c>
      <c r="F264" s="22">
        <v>1.0</v>
      </c>
      <c r="G264" s="8">
        <f>$E264*VLOOKUP($F264,'XP Tables'!$K$2:$L$7,2,TRUE)</f>
        <v>7200</v>
      </c>
      <c r="H264" s="2" t="str">
        <f>VLOOKUP(G264/$H$1,'XP Tables'!$O$2:$P$9,2,TRUE)</f>
        <v>4 x Deadly or more</v>
      </c>
    </row>
    <row r="265" ht="15.75" customHeight="1">
      <c r="A265" s="26"/>
      <c r="B265" s="19"/>
      <c r="C265" s="20" t="s">
        <v>480</v>
      </c>
      <c r="D265" s="21"/>
      <c r="E265" s="22" t="s">
        <v>23</v>
      </c>
      <c r="F265" s="22" t="s">
        <v>23</v>
      </c>
      <c r="G265" s="22" t="s">
        <v>23</v>
      </c>
      <c r="H265" s="19" t="s">
        <v>23</v>
      </c>
    </row>
    <row r="266" ht="15.75" customHeight="1">
      <c r="A266" s="29" t="s">
        <v>481</v>
      </c>
      <c r="B266" s="19" t="s">
        <v>146</v>
      </c>
      <c r="C266" s="20"/>
      <c r="D266" s="21"/>
      <c r="E266" s="22"/>
      <c r="F266" s="22"/>
      <c r="G266" s="8"/>
      <c r="H266" s="2"/>
    </row>
    <row r="267" ht="15.75" customHeight="1">
      <c r="A267" s="26"/>
      <c r="B267" s="19"/>
      <c r="C267" s="20" t="s">
        <v>482</v>
      </c>
      <c r="D267" s="21"/>
      <c r="E267" s="22" t="s">
        <v>23</v>
      </c>
      <c r="F267" s="22" t="s">
        <v>23</v>
      </c>
      <c r="G267" s="22" t="s">
        <v>23</v>
      </c>
      <c r="H267" s="19" t="s">
        <v>23</v>
      </c>
    </row>
    <row r="268" ht="15.75" customHeight="1">
      <c r="A268" s="26"/>
      <c r="B268" s="19"/>
      <c r="C268" s="20" t="s">
        <v>483</v>
      </c>
      <c r="D268" s="21" t="s">
        <v>484</v>
      </c>
      <c r="E268" s="22">
        <f>3*700</f>
        <v>2100</v>
      </c>
      <c r="F268" s="22">
        <v>3.0</v>
      </c>
      <c r="G268" s="8">
        <f>$E268*VLOOKUP($F268,'XP Tables'!$K$2:$L$7,2,TRUE)</f>
        <v>4200</v>
      </c>
      <c r="H268" s="2" t="str">
        <f>VLOOKUP(G268/$H$1,'XP Tables'!$O$2:$P$9,2,TRUE)</f>
        <v>4 x Deadly or more</v>
      </c>
    </row>
    <row r="269" ht="15.75" customHeight="1">
      <c r="A269" s="26"/>
      <c r="B269" s="19"/>
      <c r="C269" s="20" t="s">
        <v>485</v>
      </c>
      <c r="D269" s="21" t="s">
        <v>486</v>
      </c>
      <c r="E269" s="22">
        <f>2*700</f>
        <v>1400</v>
      </c>
      <c r="F269" s="22">
        <v>2.0</v>
      </c>
      <c r="G269" s="8">
        <f>$E269*VLOOKUP($F269,'XP Tables'!$K$2:$L$7,2,TRUE)</f>
        <v>2100</v>
      </c>
      <c r="H269" s="2" t="str">
        <f>VLOOKUP(G269/$H$1,'XP Tables'!$O$2:$P$9,2,TRUE)</f>
        <v>4 x Deadly or more</v>
      </c>
    </row>
    <row r="270" ht="15.75" customHeight="1">
      <c r="A270" s="26"/>
      <c r="B270" s="19"/>
      <c r="C270" s="20" t="s">
        <v>487</v>
      </c>
      <c r="D270" s="21" t="s">
        <v>488</v>
      </c>
      <c r="E270" s="22">
        <f>450</f>
        <v>450</v>
      </c>
      <c r="F270" s="22">
        <v>1.0</v>
      </c>
      <c r="G270" s="8">
        <f>$E270*VLOOKUP($F270,'XP Tables'!$K$2:$L$7,2,TRUE)</f>
        <v>450</v>
      </c>
      <c r="H270" s="2" t="str">
        <f>VLOOKUP(G270/$H$1,'XP Tables'!$O$2:$P$9,2,TRUE)</f>
        <v>Deadly</v>
      </c>
    </row>
    <row r="271" ht="15.75" customHeight="1">
      <c r="A271" s="29" t="s">
        <v>489</v>
      </c>
      <c r="B271" s="19" t="s">
        <v>490</v>
      </c>
      <c r="C271" s="20"/>
      <c r="D271" s="21"/>
      <c r="E271" s="22"/>
      <c r="F271" s="22"/>
      <c r="G271" s="8"/>
      <c r="H271" s="2"/>
    </row>
    <row r="272" ht="15.75" customHeight="1">
      <c r="A272" s="26"/>
      <c r="B272" s="19"/>
      <c r="C272" s="20" t="s">
        <v>491</v>
      </c>
      <c r="D272" s="21"/>
      <c r="E272" s="22" t="s">
        <v>23</v>
      </c>
      <c r="F272" s="22" t="s">
        <v>23</v>
      </c>
      <c r="G272" s="22" t="s">
        <v>23</v>
      </c>
      <c r="H272" s="19" t="s">
        <v>23</v>
      </c>
    </row>
    <row r="273" ht="15.75" customHeight="1">
      <c r="A273" s="26"/>
      <c r="B273" s="19"/>
      <c r="C273" s="20" t="s">
        <v>492</v>
      </c>
      <c r="D273" s="21" t="s">
        <v>493</v>
      </c>
      <c r="E273" s="22">
        <f>12*25+1800</f>
        <v>2100</v>
      </c>
      <c r="F273" s="22">
        <v>13.0</v>
      </c>
      <c r="G273" s="8">
        <f>$E273*VLOOKUP($F273,'XP Tables'!$K$2:$L$7,2,TRUE)</f>
        <v>6300</v>
      </c>
      <c r="H273" s="2" t="str">
        <f>VLOOKUP(G273/$H$1,'XP Tables'!$O$2:$P$9,2,TRUE)</f>
        <v>4 x Deadly or more</v>
      </c>
    </row>
    <row r="274" ht="15.75" customHeight="1">
      <c r="A274" s="26"/>
      <c r="B274" s="19"/>
      <c r="C274" s="20" t="s">
        <v>494</v>
      </c>
      <c r="D274" s="21" t="s">
        <v>495</v>
      </c>
      <c r="E274" s="22">
        <f>5000</f>
        <v>5000</v>
      </c>
      <c r="F274" s="22">
        <v>1.0</v>
      </c>
      <c r="G274" s="8">
        <f>$E274*VLOOKUP($F274,'XP Tables'!$K$2:$L$7,2,TRUE)</f>
        <v>5000</v>
      </c>
      <c r="H274" s="2" t="str">
        <f>VLOOKUP(G274/$H$1,'XP Tables'!$O$2:$P$9,2,TRUE)</f>
        <v>4 x Deadly or more</v>
      </c>
    </row>
    <row r="275" ht="15.75" customHeight="1">
      <c r="A275" s="26"/>
      <c r="B275" s="19"/>
      <c r="C275" s="20" t="s">
        <v>496</v>
      </c>
      <c r="D275" s="21"/>
      <c r="E275" s="22" t="s">
        <v>23</v>
      </c>
      <c r="F275" s="22" t="s">
        <v>23</v>
      </c>
      <c r="G275" s="22" t="s">
        <v>23</v>
      </c>
      <c r="H275" s="19" t="s">
        <v>23</v>
      </c>
    </row>
    <row r="276" ht="15.75" customHeight="1">
      <c r="A276" s="29" t="s">
        <v>497</v>
      </c>
      <c r="B276" s="19" t="s">
        <v>498</v>
      </c>
      <c r="C276" s="20"/>
      <c r="D276" s="21"/>
      <c r="E276" s="22"/>
      <c r="F276" s="22"/>
      <c r="G276" s="8"/>
      <c r="H276" s="2"/>
    </row>
    <row r="277" ht="15.75" customHeight="1">
      <c r="A277" s="26"/>
      <c r="B277" s="19"/>
      <c r="C277" s="20" t="s">
        <v>499</v>
      </c>
      <c r="D277" s="21"/>
      <c r="E277" s="22" t="s">
        <v>23</v>
      </c>
      <c r="F277" s="22" t="s">
        <v>23</v>
      </c>
      <c r="G277" s="22" t="s">
        <v>23</v>
      </c>
      <c r="H277" s="19" t="s">
        <v>23</v>
      </c>
    </row>
    <row r="278" ht="15.75" customHeight="1">
      <c r="A278" s="26"/>
      <c r="B278" s="19"/>
      <c r="C278" s="20" t="s">
        <v>500</v>
      </c>
      <c r="D278" s="21"/>
      <c r="E278" s="22" t="s">
        <v>23</v>
      </c>
      <c r="F278" s="22" t="s">
        <v>23</v>
      </c>
      <c r="G278" s="22" t="s">
        <v>23</v>
      </c>
      <c r="H278" s="19" t="s">
        <v>23</v>
      </c>
    </row>
    <row r="279" ht="15.75" customHeight="1">
      <c r="A279" s="26"/>
      <c r="B279" s="19"/>
      <c r="C279" s="20" t="s">
        <v>501</v>
      </c>
      <c r="D279" s="21"/>
      <c r="E279" s="22" t="s">
        <v>23</v>
      </c>
      <c r="F279" s="22" t="s">
        <v>23</v>
      </c>
      <c r="G279" s="22" t="s">
        <v>23</v>
      </c>
      <c r="H279" s="19" t="s">
        <v>23</v>
      </c>
    </row>
    <row r="280" ht="15.75" customHeight="1">
      <c r="A280" s="26"/>
      <c r="B280" s="19"/>
      <c r="C280" s="20" t="s">
        <v>502</v>
      </c>
      <c r="D280" s="21"/>
      <c r="E280" s="22" t="s">
        <v>23</v>
      </c>
      <c r="F280" s="22" t="s">
        <v>23</v>
      </c>
      <c r="G280" s="22" t="s">
        <v>23</v>
      </c>
      <c r="H280" s="19" t="s">
        <v>23</v>
      </c>
    </row>
    <row r="281" ht="15.75" customHeight="1">
      <c r="A281" s="26"/>
      <c r="B281" s="19"/>
      <c r="C281" s="20" t="s">
        <v>503</v>
      </c>
      <c r="D281" s="21"/>
      <c r="E281" s="22" t="s">
        <v>23</v>
      </c>
      <c r="F281" s="22" t="s">
        <v>23</v>
      </c>
      <c r="G281" s="22" t="s">
        <v>23</v>
      </c>
      <c r="H281" s="19" t="s">
        <v>23</v>
      </c>
    </row>
    <row r="282" ht="15.75" customHeight="1">
      <c r="A282" s="26"/>
      <c r="B282" s="19"/>
      <c r="C282" s="20" t="s">
        <v>504</v>
      </c>
      <c r="D282" s="21"/>
      <c r="E282" s="22" t="s">
        <v>23</v>
      </c>
      <c r="F282" s="22" t="s">
        <v>23</v>
      </c>
      <c r="G282" s="22" t="s">
        <v>23</v>
      </c>
      <c r="H282" s="19" t="s">
        <v>23</v>
      </c>
    </row>
    <row r="283" ht="15.75" customHeight="1">
      <c r="A283" s="26"/>
      <c r="B283" s="19"/>
      <c r="C283" s="20" t="s">
        <v>505</v>
      </c>
      <c r="D283" s="21" t="s">
        <v>506</v>
      </c>
      <c r="E283" s="22">
        <f>5000</f>
        <v>5000</v>
      </c>
      <c r="F283" s="22">
        <v>1.0</v>
      </c>
      <c r="G283" s="8">
        <f>$E283*VLOOKUP($F283,'XP Tables'!$K$2:$L$7,2,TRUE)</f>
        <v>5000</v>
      </c>
      <c r="H283" s="2" t="str">
        <f>VLOOKUP(G283/$H$1,'XP Tables'!$O$2:$P$9,2,TRUE)</f>
        <v>4 x Deadly or more</v>
      </c>
    </row>
    <row r="284" ht="15.75" customHeight="1">
      <c r="A284" s="26"/>
      <c r="B284" s="19"/>
      <c r="C284" s="20"/>
      <c r="D284" s="21"/>
      <c r="E284" s="22"/>
      <c r="F284" s="22"/>
      <c r="G284" s="8"/>
      <c r="H284" s="2"/>
    </row>
    <row r="285" ht="15.75" customHeight="1">
      <c r="A285" s="31" t="s">
        <v>507</v>
      </c>
      <c r="B285" s="19"/>
      <c r="C285" s="20"/>
      <c r="D285" s="21"/>
      <c r="E285" s="22"/>
      <c r="F285" s="22"/>
      <c r="G285" s="8"/>
      <c r="H285" s="2"/>
    </row>
    <row r="286" ht="15.75" customHeight="1">
      <c r="A286" s="25" t="s">
        <v>508</v>
      </c>
      <c r="B286" s="19" t="s">
        <v>42</v>
      </c>
      <c r="C286" s="20" t="s">
        <v>223</v>
      </c>
      <c r="D286" s="21" t="s">
        <v>44</v>
      </c>
      <c r="E286" s="22"/>
      <c r="F286" s="22"/>
      <c r="G286" s="22"/>
      <c r="H286" s="19"/>
    </row>
    <row r="287" ht="15.75" customHeight="1">
      <c r="A287" s="29" t="s">
        <v>509</v>
      </c>
      <c r="B287" s="19" t="s">
        <v>510</v>
      </c>
      <c r="C287" s="20"/>
      <c r="D287" s="21"/>
      <c r="E287" s="22"/>
      <c r="F287" s="22"/>
      <c r="G287" s="8"/>
      <c r="H287" s="2"/>
    </row>
    <row r="288" ht="15.75" customHeight="1">
      <c r="A288" s="26"/>
      <c r="B288" s="19"/>
      <c r="C288" s="20" t="s">
        <v>511</v>
      </c>
      <c r="D288" s="21"/>
      <c r="E288" s="22" t="s">
        <v>23</v>
      </c>
      <c r="F288" s="22" t="s">
        <v>23</v>
      </c>
      <c r="G288" s="22" t="s">
        <v>23</v>
      </c>
      <c r="H288" s="19" t="s">
        <v>23</v>
      </c>
    </row>
    <row r="289" ht="15.75" customHeight="1">
      <c r="A289" s="26"/>
      <c r="B289" s="19"/>
      <c r="C289" s="20" t="s">
        <v>512</v>
      </c>
      <c r="D289" s="21"/>
      <c r="E289" s="22" t="s">
        <v>23</v>
      </c>
      <c r="F289" s="22" t="s">
        <v>23</v>
      </c>
      <c r="G289" s="22" t="s">
        <v>23</v>
      </c>
      <c r="H289" s="19" t="s">
        <v>23</v>
      </c>
    </row>
    <row r="290" ht="15.75" customHeight="1">
      <c r="A290" s="26"/>
      <c r="B290" s="19"/>
      <c r="C290" s="20" t="s">
        <v>513</v>
      </c>
      <c r="D290" s="21" t="s">
        <v>514</v>
      </c>
      <c r="E290" s="22">
        <f>2*700+2*2900</f>
        <v>7200</v>
      </c>
      <c r="F290" s="22">
        <v>4.0</v>
      </c>
      <c r="G290" s="8">
        <f>$E290*VLOOKUP($F290,'XP Tables'!$K$2:$L$7,2,TRUE)</f>
        <v>14400</v>
      </c>
      <c r="H290" s="2" t="str">
        <f>VLOOKUP(G290/$H$1,'XP Tables'!$O$2:$P$9,2,TRUE)</f>
        <v>4 x Deadly or more</v>
      </c>
    </row>
    <row r="291" ht="15.75" customHeight="1">
      <c r="A291" s="26"/>
      <c r="B291" s="19"/>
      <c r="C291" s="20" t="s">
        <v>515</v>
      </c>
      <c r="D291" s="21" t="s">
        <v>516</v>
      </c>
      <c r="E291" s="22">
        <f>5*1100</f>
        <v>5500</v>
      </c>
      <c r="F291" s="22">
        <v>5.0</v>
      </c>
      <c r="G291" s="8">
        <f>$E291*VLOOKUP($F291,'XP Tables'!$K$2:$L$7,2,TRUE)</f>
        <v>11000</v>
      </c>
      <c r="H291" s="2" t="str">
        <f>VLOOKUP(G291/$H$1,'XP Tables'!$O$2:$P$9,2,TRUE)</f>
        <v>4 x Deadly or more</v>
      </c>
    </row>
    <row r="292" ht="15.75" customHeight="1">
      <c r="A292" s="26"/>
      <c r="B292" s="19"/>
      <c r="C292" s="20" t="s">
        <v>517</v>
      </c>
      <c r="E292" s="22" t="s">
        <v>23</v>
      </c>
      <c r="F292" s="22" t="s">
        <v>23</v>
      </c>
      <c r="G292" s="22" t="s">
        <v>23</v>
      </c>
      <c r="H292" s="19" t="s">
        <v>23</v>
      </c>
      <c r="L292" s="21"/>
    </row>
    <row r="293" ht="15.75" customHeight="1">
      <c r="A293" s="26"/>
      <c r="B293" s="19"/>
      <c r="C293" s="20" t="s">
        <v>518</v>
      </c>
      <c r="D293" s="21" t="s">
        <v>519</v>
      </c>
      <c r="E293" s="22">
        <f>5*1800</f>
        <v>9000</v>
      </c>
      <c r="F293" s="22">
        <v>5.0</v>
      </c>
      <c r="G293" s="8">
        <f>$E293*VLOOKUP($F293,'XP Tables'!$K$2:$L$7,2,TRUE)</f>
        <v>18000</v>
      </c>
      <c r="H293" s="2" t="str">
        <f>VLOOKUP(G293/$H$1,'XP Tables'!$O$2:$P$9,2,TRUE)</f>
        <v>4 x Deadly or more</v>
      </c>
    </row>
    <row r="294" ht="15.75" customHeight="1">
      <c r="A294" s="26"/>
      <c r="B294" s="19"/>
      <c r="C294" s="20" t="s">
        <v>520</v>
      </c>
      <c r="D294" s="21" t="s">
        <v>521</v>
      </c>
      <c r="E294" s="22">
        <f>3900+700+700</f>
        <v>5300</v>
      </c>
      <c r="F294" s="22">
        <v>3.0</v>
      </c>
      <c r="G294" s="8">
        <f>$E294*VLOOKUP($F294,'XP Tables'!$K$2:$L$7,2,TRUE)</f>
        <v>10600</v>
      </c>
      <c r="H294" s="2" t="str">
        <f>VLOOKUP(G294/$H$1,'XP Tables'!$O$2:$P$9,2,TRUE)</f>
        <v>4 x Deadly or more</v>
      </c>
    </row>
    <row r="295" ht="15.75" customHeight="1">
      <c r="A295" s="26"/>
      <c r="B295" s="19"/>
      <c r="C295" s="20" t="s">
        <v>522</v>
      </c>
      <c r="D295" s="21"/>
      <c r="E295" s="22" t="s">
        <v>23</v>
      </c>
      <c r="F295" s="22" t="s">
        <v>23</v>
      </c>
      <c r="G295" s="22" t="s">
        <v>23</v>
      </c>
      <c r="H295" s="19" t="s">
        <v>23</v>
      </c>
    </row>
    <row r="296" ht="15.75" customHeight="1">
      <c r="A296" s="26"/>
      <c r="B296" s="19"/>
      <c r="C296" s="20" t="s">
        <v>523</v>
      </c>
      <c r="D296" s="21" t="s">
        <v>524</v>
      </c>
      <c r="E296" s="22">
        <f>3900+2900</f>
        <v>6800</v>
      </c>
      <c r="F296" s="22">
        <v>2.0</v>
      </c>
      <c r="G296" s="8">
        <f>$E296*VLOOKUP($F296,'XP Tables'!$K$2:$L$7,2,TRUE)</f>
        <v>10200</v>
      </c>
      <c r="H296" s="2" t="str">
        <f>VLOOKUP(G296/$H$1,'XP Tables'!$O$2:$P$9,2,TRUE)</f>
        <v>4 x Deadly or more</v>
      </c>
    </row>
    <row r="297" ht="15.75" customHeight="1">
      <c r="A297" s="26"/>
      <c r="B297" s="19"/>
      <c r="C297" s="20" t="s">
        <v>525</v>
      </c>
      <c r="D297" s="21" t="s">
        <v>526</v>
      </c>
      <c r="E297" s="22">
        <f>700</f>
        <v>700</v>
      </c>
      <c r="F297" s="22">
        <v>1.0</v>
      </c>
      <c r="G297" s="8">
        <f>$E297*VLOOKUP($F297,'XP Tables'!$K$2:$L$7,2,TRUE)</f>
        <v>700</v>
      </c>
      <c r="H297" s="2" t="str">
        <f>VLOOKUP(G297/$H$1,'XP Tables'!$O$2:$P$9,2,TRUE)</f>
        <v>Deadly</v>
      </c>
    </row>
    <row r="298" ht="15.75" customHeight="1">
      <c r="A298" s="26"/>
      <c r="B298" s="19"/>
      <c r="C298" s="20" t="s">
        <v>527</v>
      </c>
      <c r="D298" s="21" t="s">
        <v>528</v>
      </c>
      <c r="E298" s="22">
        <f>25+6*25</f>
        <v>175</v>
      </c>
      <c r="F298" s="22">
        <v>7.0</v>
      </c>
      <c r="G298" s="8">
        <f>$E298*VLOOKUP($F298,'XP Tables'!$K$2:$L$7,2,TRUE)</f>
        <v>437.5</v>
      </c>
      <c r="H298" s="2" t="str">
        <f>VLOOKUP(G298/$H$1,'XP Tables'!$O$2:$P$9,2,TRUE)</f>
        <v>Deadly</v>
      </c>
    </row>
    <row r="299" ht="15.75" customHeight="1">
      <c r="A299" s="26"/>
      <c r="B299" s="19"/>
      <c r="C299" s="20" t="s">
        <v>529</v>
      </c>
      <c r="D299" s="21" t="s">
        <v>530</v>
      </c>
      <c r="E299" s="22">
        <f>5900+8*700</f>
        <v>11500</v>
      </c>
      <c r="F299" s="22">
        <v>9.0</v>
      </c>
      <c r="G299" s="8">
        <f>$E299*VLOOKUP($F299,'XP Tables'!$K$2:$L$7,2,TRUE)</f>
        <v>28750</v>
      </c>
      <c r="H299" s="2" t="str">
        <f>VLOOKUP(G299/$H$1,'XP Tables'!$O$2:$P$9,2,TRUE)</f>
        <v>4 x Deadly or more</v>
      </c>
    </row>
    <row r="300" ht="15.75" customHeight="1">
      <c r="A300" s="26"/>
      <c r="B300" s="19"/>
      <c r="C300" s="20" t="s">
        <v>531</v>
      </c>
      <c r="D300" s="21"/>
      <c r="E300" s="22" t="s">
        <v>23</v>
      </c>
      <c r="F300" s="22" t="s">
        <v>23</v>
      </c>
      <c r="G300" s="22" t="s">
        <v>23</v>
      </c>
      <c r="H300" s="19" t="s">
        <v>23</v>
      </c>
    </row>
    <row r="301" ht="15.75" customHeight="1">
      <c r="A301" s="26"/>
      <c r="B301" s="19"/>
      <c r="C301" s="20" t="s">
        <v>532</v>
      </c>
      <c r="D301" s="21" t="s">
        <v>533</v>
      </c>
      <c r="E301" s="22">
        <v>10000.0</v>
      </c>
      <c r="F301" s="22">
        <v>1.0</v>
      </c>
      <c r="G301" s="8">
        <f>$E301*VLOOKUP($F301,'XP Tables'!$K$2:$L$7,2,TRUE)</f>
        <v>10000</v>
      </c>
      <c r="H301" s="2" t="str">
        <f>VLOOKUP(G301/$H$1,'XP Tables'!$O$2:$P$9,2,TRUE)</f>
        <v>4 x Deadly or more</v>
      </c>
    </row>
    <row r="302" ht="15.75" customHeight="1">
      <c r="A302" s="26"/>
      <c r="B302" s="19"/>
      <c r="C302" s="20" t="s">
        <v>534</v>
      </c>
      <c r="D302" s="21"/>
      <c r="E302" s="22" t="s">
        <v>23</v>
      </c>
      <c r="F302" s="22" t="s">
        <v>23</v>
      </c>
      <c r="G302" s="22" t="s">
        <v>23</v>
      </c>
      <c r="H302" s="19" t="s">
        <v>23</v>
      </c>
    </row>
    <row r="303" ht="15.75" customHeight="1">
      <c r="A303" s="26"/>
      <c r="B303" s="19"/>
      <c r="C303" s="20" t="s">
        <v>535</v>
      </c>
      <c r="D303" s="21"/>
      <c r="E303" s="22" t="s">
        <v>23</v>
      </c>
      <c r="F303" s="22" t="s">
        <v>23</v>
      </c>
      <c r="G303" s="22" t="s">
        <v>23</v>
      </c>
      <c r="H303" s="19" t="s">
        <v>23</v>
      </c>
    </row>
    <row r="304" ht="15.75" customHeight="1">
      <c r="A304" s="26"/>
      <c r="B304" s="19"/>
      <c r="C304" s="20" t="s">
        <v>536</v>
      </c>
      <c r="D304" s="21" t="s">
        <v>537</v>
      </c>
      <c r="E304" s="22">
        <f>5000+2300</f>
        <v>7300</v>
      </c>
      <c r="F304" s="22">
        <v>2.0</v>
      </c>
      <c r="G304" s="8">
        <f>$E304*VLOOKUP($F304,'XP Tables'!$K$2:$L$7,2,TRUE)</f>
        <v>10950</v>
      </c>
      <c r="H304" s="2" t="str">
        <f>VLOOKUP(G304/$H$1,'XP Tables'!$O$2:$P$9,2,TRUE)</f>
        <v>4 x Deadly or more</v>
      </c>
    </row>
    <row r="305" ht="15.75" customHeight="1">
      <c r="A305" s="26"/>
      <c r="B305" s="19"/>
      <c r="C305" s="20" t="s">
        <v>538</v>
      </c>
      <c r="D305" s="21" t="s">
        <v>539</v>
      </c>
      <c r="E305" s="22">
        <f>3900+3900</f>
        <v>7800</v>
      </c>
      <c r="F305" s="22">
        <v>2.0</v>
      </c>
      <c r="G305" s="8">
        <f>$E305*VLOOKUP($F305,'XP Tables'!$K$2:$L$7,2,TRUE)</f>
        <v>11700</v>
      </c>
      <c r="H305" s="2" t="str">
        <f>VLOOKUP(G305/$H$1,'XP Tables'!$O$2:$P$9,2,TRUE)</f>
        <v>4 x Deadly or more</v>
      </c>
    </row>
    <row r="306" ht="15.75" customHeight="1">
      <c r="A306" s="26"/>
      <c r="B306" s="19"/>
      <c r="C306" s="20" t="s">
        <v>540</v>
      </c>
      <c r="D306" s="21"/>
      <c r="E306" s="22" t="s">
        <v>23</v>
      </c>
      <c r="F306" s="22" t="s">
        <v>23</v>
      </c>
      <c r="G306" s="22" t="s">
        <v>23</v>
      </c>
      <c r="H306" s="19" t="s">
        <v>23</v>
      </c>
    </row>
    <row r="307" ht="15.75" customHeight="1">
      <c r="A307" s="26"/>
      <c r="B307" s="19"/>
      <c r="C307" s="20" t="s">
        <v>541</v>
      </c>
      <c r="D307" s="21"/>
      <c r="E307" s="22" t="s">
        <v>23</v>
      </c>
      <c r="F307" s="22" t="s">
        <v>23</v>
      </c>
      <c r="G307" s="22" t="s">
        <v>23</v>
      </c>
      <c r="H307" s="19" t="s">
        <v>23</v>
      </c>
    </row>
    <row r="308" ht="15.75" customHeight="1">
      <c r="A308" s="26"/>
      <c r="B308" s="19"/>
      <c r="C308" s="20" t="s">
        <v>542</v>
      </c>
      <c r="D308" s="21" t="s">
        <v>543</v>
      </c>
      <c r="E308" s="22">
        <f>8400</f>
        <v>8400</v>
      </c>
      <c r="F308" s="22">
        <v>1.0</v>
      </c>
      <c r="G308" s="8">
        <f>$E308*VLOOKUP($F308,'XP Tables'!$K$2:$L$7,2,TRUE)</f>
        <v>8400</v>
      </c>
      <c r="H308" s="2" t="str">
        <f>VLOOKUP(G308/$H$1,'XP Tables'!$O$2:$P$9,2,TRUE)</f>
        <v>4 x Deadly or more</v>
      </c>
    </row>
    <row r="309" ht="15.75" customHeight="1">
      <c r="A309" s="26"/>
      <c r="B309" s="19"/>
      <c r="C309" s="20" t="s">
        <v>544</v>
      </c>
      <c r="D309" s="21" t="s">
        <v>545</v>
      </c>
      <c r="E309" s="22">
        <f t="shared" ref="E309:E310" si="14">13000</f>
        <v>13000</v>
      </c>
      <c r="F309" s="22">
        <v>1.0</v>
      </c>
      <c r="G309" s="8">
        <f>$E309*VLOOKUP($F309,'XP Tables'!$K$2:$L$7,2,TRUE)</f>
        <v>13000</v>
      </c>
      <c r="H309" s="2" t="str">
        <f>VLOOKUP(G309/$H$1,'XP Tables'!$O$2:$P$9,2,TRUE)</f>
        <v>4 x Deadly or more</v>
      </c>
    </row>
    <row r="310" ht="15.75" customHeight="1">
      <c r="A310" s="26"/>
      <c r="B310" s="19"/>
      <c r="C310" s="20" t="s">
        <v>546</v>
      </c>
      <c r="D310" s="21" t="s">
        <v>547</v>
      </c>
      <c r="E310" s="22">
        <f t="shared" si="14"/>
        <v>13000</v>
      </c>
      <c r="F310" s="22">
        <v>1.0</v>
      </c>
      <c r="G310" s="8">
        <f>$E310*VLOOKUP($F310,'XP Tables'!$K$2:$L$7,2,TRUE)</f>
        <v>13000</v>
      </c>
      <c r="H310" s="2" t="str">
        <f>VLOOKUP(G310/$H$1,'XP Tables'!$O$2:$P$9,2,TRUE)</f>
        <v>4 x Deadly or more</v>
      </c>
    </row>
    <row r="311" ht="15.75" customHeight="1">
      <c r="A311" s="26" t="s">
        <v>548</v>
      </c>
      <c r="B311" s="19" t="s">
        <v>46</v>
      </c>
      <c r="C311" s="20"/>
      <c r="D311" s="21" t="s">
        <v>549</v>
      </c>
      <c r="E311" s="22">
        <f>6*3900</f>
        <v>23400</v>
      </c>
      <c r="F311" s="22">
        <v>6.0</v>
      </c>
      <c r="G311" s="8">
        <f>$E311*VLOOKUP($F311,'XP Tables'!$K$2:$L$7,2,TRUE)</f>
        <v>46800</v>
      </c>
      <c r="H311" s="2" t="str">
        <f>VLOOKUP(G311/$H$1,'XP Tables'!$O$2:$P$9,2,TRUE)</f>
        <v>4 x Deadly or more</v>
      </c>
    </row>
    <row r="312" ht="15.75" customHeight="1">
      <c r="A312" s="29" t="s">
        <v>550</v>
      </c>
      <c r="B312" s="19" t="s">
        <v>551</v>
      </c>
      <c r="C312" s="20"/>
      <c r="D312" s="21" t="s">
        <v>552</v>
      </c>
      <c r="E312" s="22">
        <f>5*2900</f>
        <v>14500</v>
      </c>
      <c r="F312" s="22">
        <v>5.0</v>
      </c>
      <c r="G312" s="8">
        <f>$E312*VLOOKUP($F312,'XP Tables'!$K$2:$L$7,2,TRUE)</f>
        <v>29000</v>
      </c>
      <c r="H312" s="2" t="str">
        <f>VLOOKUP(G312/$H$1,'XP Tables'!$O$2:$P$9,2,TRUE)</f>
        <v>4 x Deadly or more</v>
      </c>
    </row>
    <row r="313" ht="15.75" customHeight="1">
      <c r="A313" s="29" t="s">
        <v>553</v>
      </c>
      <c r="B313" s="19" t="s">
        <v>554</v>
      </c>
      <c r="C313" s="20"/>
      <c r="D313" s="21" t="s">
        <v>555</v>
      </c>
      <c r="E313" s="22">
        <f>5900+1800</f>
        <v>7700</v>
      </c>
      <c r="F313" s="22">
        <v>2.0</v>
      </c>
      <c r="G313" s="8">
        <f>$E313*VLOOKUP($F313,'XP Tables'!$K$2:$L$7,2,TRUE)</f>
        <v>11550</v>
      </c>
      <c r="H313" s="2" t="str">
        <f>VLOOKUP(G313/$H$1,'XP Tables'!$O$2:$P$9,2,TRUE)</f>
        <v>4 x Deadly or more</v>
      </c>
    </row>
    <row r="314" ht="15.75" customHeight="1">
      <c r="A314" s="29" t="s">
        <v>556</v>
      </c>
      <c r="B314" s="19" t="s">
        <v>557</v>
      </c>
      <c r="C314" s="20"/>
      <c r="D314" s="21"/>
      <c r="E314" s="22"/>
      <c r="F314" s="22"/>
      <c r="G314" s="8"/>
      <c r="H314" s="2"/>
    </row>
    <row r="315" ht="15.75" customHeight="1">
      <c r="A315" s="29"/>
      <c r="B315" s="19"/>
      <c r="C315" s="20" t="s">
        <v>558</v>
      </c>
      <c r="D315" s="21"/>
      <c r="E315" s="22" t="s">
        <v>23</v>
      </c>
      <c r="F315" s="22" t="s">
        <v>23</v>
      </c>
      <c r="G315" s="22" t="s">
        <v>23</v>
      </c>
      <c r="H315" s="19" t="s">
        <v>23</v>
      </c>
    </row>
    <row r="316" ht="15.75" customHeight="1">
      <c r="A316" s="29"/>
      <c r="B316" s="19"/>
      <c r="C316" s="20" t="s">
        <v>559</v>
      </c>
      <c r="D316" s="21" t="s">
        <v>560</v>
      </c>
      <c r="E316" s="22">
        <f t="shared" ref="E316:E317" si="15">3900</f>
        <v>3900</v>
      </c>
      <c r="F316" s="22">
        <v>1.0</v>
      </c>
      <c r="G316" s="8">
        <f>$E316*VLOOKUP($F316,'XP Tables'!$K$2:$L$7,2,TRUE)</f>
        <v>3900</v>
      </c>
      <c r="H316" s="2" t="str">
        <f>VLOOKUP(G316/$H$1,'XP Tables'!$O$2:$P$9,2,TRUE)</f>
        <v>4 x Deadly or more</v>
      </c>
    </row>
    <row r="317" ht="15.75" customHeight="1">
      <c r="A317" s="29"/>
      <c r="B317" s="19"/>
      <c r="C317" s="20" t="s">
        <v>561</v>
      </c>
      <c r="D317" s="21" t="s">
        <v>562</v>
      </c>
      <c r="E317" s="22">
        <f t="shared" si="15"/>
        <v>3900</v>
      </c>
      <c r="F317" s="22">
        <v>1.0</v>
      </c>
      <c r="G317" s="8">
        <f>$E317*VLOOKUP($F317,'XP Tables'!$K$2:$L$7,2,TRUE)</f>
        <v>3900</v>
      </c>
      <c r="H317" s="2" t="str">
        <f>VLOOKUP(G317/$H$1,'XP Tables'!$O$2:$P$9,2,TRUE)</f>
        <v>4 x Deadly or more</v>
      </c>
    </row>
    <row r="318" ht="15.75" customHeight="1">
      <c r="A318" s="29" t="s">
        <v>563</v>
      </c>
      <c r="B318" s="19" t="s">
        <v>564</v>
      </c>
      <c r="C318" s="20"/>
      <c r="D318" s="21"/>
      <c r="E318" s="22"/>
      <c r="F318" s="22"/>
      <c r="G318" s="8"/>
      <c r="H318" s="2"/>
    </row>
    <row r="319" ht="15.75" customHeight="1">
      <c r="A319" s="29"/>
      <c r="B319" s="19"/>
      <c r="C319" s="20" t="s">
        <v>565</v>
      </c>
      <c r="D319" s="21" t="s">
        <v>566</v>
      </c>
      <c r="E319" s="22">
        <f>2*3900</f>
        <v>7800</v>
      </c>
      <c r="F319" s="22">
        <v>2.0</v>
      </c>
      <c r="G319" s="8">
        <f>$E319*VLOOKUP($F319,'XP Tables'!$K$2:$L$7,2,TRUE)</f>
        <v>11700</v>
      </c>
      <c r="H319" s="2" t="str">
        <f>VLOOKUP(G319/$H$1,'XP Tables'!$O$2:$P$9,2,TRUE)</f>
        <v>4 x Deadly or more</v>
      </c>
    </row>
    <row r="320" ht="15.75" customHeight="1">
      <c r="A320" s="29"/>
      <c r="B320" s="19"/>
      <c r="C320" s="20" t="s">
        <v>567</v>
      </c>
      <c r="D320" s="21"/>
      <c r="E320" s="22" t="s">
        <v>23</v>
      </c>
      <c r="F320" s="22" t="s">
        <v>23</v>
      </c>
      <c r="G320" s="22" t="s">
        <v>23</v>
      </c>
      <c r="H320" s="19" t="s">
        <v>23</v>
      </c>
    </row>
    <row r="321" ht="15.75" customHeight="1">
      <c r="A321" s="29"/>
      <c r="B321" s="19"/>
      <c r="C321" s="20" t="s">
        <v>568</v>
      </c>
      <c r="D321" s="21"/>
      <c r="E321" s="22" t="s">
        <v>23</v>
      </c>
      <c r="F321" s="22" t="s">
        <v>23</v>
      </c>
      <c r="G321" s="22" t="s">
        <v>23</v>
      </c>
      <c r="H321" s="19" t="s">
        <v>23</v>
      </c>
    </row>
    <row r="322" ht="15.75" customHeight="1">
      <c r="A322" s="29"/>
      <c r="B322" s="19"/>
      <c r="C322" s="20" t="s">
        <v>569</v>
      </c>
      <c r="D322" s="21"/>
      <c r="E322" s="22" t="s">
        <v>23</v>
      </c>
      <c r="F322" s="22" t="s">
        <v>23</v>
      </c>
      <c r="G322" s="22" t="s">
        <v>23</v>
      </c>
      <c r="H322" s="19" t="s">
        <v>23</v>
      </c>
    </row>
    <row r="323" ht="15.75" customHeight="1">
      <c r="A323" s="29" t="s">
        <v>570</v>
      </c>
      <c r="B323" s="19" t="s">
        <v>571</v>
      </c>
      <c r="C323" s="20"/>
      <c r="D323" s="21" t="s">
        <v>572</v>
      </c>
      <c r="E323" s="22">
        <f>3*2300</f>
        <v>6900</v>
      </c>
      <c r="F323" s="22">
        <v>3.0</v>
      </c>
      <c r="G323" s="8">
        <f>$E323*VLOOKUP($F323,'XP Tables'!$K$2:$L$7,2,TRUE)</f>
        <v>13800</v>
      </c>
      <c r="H323" s="2" t="str">
        <f>VLOOKUP(G323/$H$1,'XP Tables'!$O$2:$P$9,2,TRUE)</f>
        <v>4 x Deadly or more</v>
      </c>
    </row>
    <row r="324" ht="15.75" customHeight="1">
      <c r="A324" s="29" t="s">
        <v>573</v>
      </c>
      <c r="B324" s="19" t="s">
        <v>574</v>
      </c>
      <c r="C324" s="20"/>
      <c r="D324" s="21" t="s">
        <v>575</v>
      </c>
      <c r="E324" s="22" t="s">
        <v>23</v>
      </c>
      <c r="F324" s="22" t="s">
        <v>23</v>
      </c>
      <c r="G324" s="22" t="s">
        <v>23</v>
      </c>
      <c r="H324" s="19" t="s">
        <v>23</v>
      </c>
    </row>
    <row r="325" ht="15.75" customHeight="1">
      <c r="A325" s="29" t="s">
        <v>576</v>
      </c>
      <c r="B325" s="19" t="s">
        <v>577</v>
      </c>
      <c r="C325" s="20"/>
      <c r="D325" s="21" t="s">
        <v>578</v>
      </c>
      <c r="E325" s="22">
        <f>4*1800</f>
        <v>7200</v>
      </c>
      <c r="F325" s="22">
        <v>4.0</v>
      </c>
      <c r="G325" s="8">
        <f>$E325*VLOOKUP($F325,'XP Tables'!$K$2:$L$7,2,TRUE)</f>
        <v>14400</v>
      </c>
      <c r="H325" s="2" t="str">
        <f>VLOOKUP(G325/$H$1,'XP Tables'!$O$2:$P$9,2,TRUE)</f>
        <v>4 x Deadly or more</v>
      </c>
    </row>
    <row r="326" ht="15.75" customHeight="1">
      <c r="A326" s="29"/>
      <c r="B326" s="19"/>
      <c r="C326" s="20" t="s">
        <v>579</v>
      </c>
      <c r="D326" s="21" t="s">
        <v>580</v>
      </c>
      <c r="E326" s="22">
        <f>3*1800+1800</f>
        <v>7200</v>
      </c>
      <c r="F326" s="22">
        <v>4.0</v>
      </c>
      <c r="G326" s="8">
        <f>$E326*VLOOKUP($F326,'XP Tables'!$K$2:$L$7,2,TRUE)</f>
        <v>14400</v>
      </c>
      <c r="H326" s="2" t="str">
        <f>VLOOKUP(G326/$H$1,'XP Tables'!$O$2:$P$9,2,TRUE)</f>
        <v>4 x Deadly or more</v>
      </c>
    </row>
    <row r="327" ht="15.75" customHeight="1">
      <c r="A327" s="29"/>
      <c r="B327" s="19"/>
      <c r="C327" s="20" t="s">
        <v>581</v>
      </c>
      <c r="D327" s="21" t="s">
        <v>582</v>
      </c>
      <c r="E327" s="22">
        <f>5000+1800+4*1800</f>
        <v>14000</v>
      </c>
      <c r="F327" s="22">
        <v>6.0</v>
      </c>
      <c r="G327" s="8">
        <f>$E327*VLOOKUP($F327,'XP Tables'!$K$2:$L$7,2,TRUE)</f>
        <v>28000</v>
      </c>
      <c r="H327" s="2" t="str">
        <f>VLOOKUP(G327/$H$1,'XP Tables'!$O$2:$P$9,2,TRUE)</f>
        <v>4 x Deadly or more</v>
      </c>
    </row>
    <row r="328" ht="15.75" customHeight="1">
      <c r="A328" s="29" t="s">
        <v>583</v>
      </c>
      <c r="B328" s="19" t="s">
        <v>337</v>
      </c>
      <c r="C328" s="20"/>
      <c r="D328" s="21"/>
      <c r="E328" s="22"/>
      <c r="F328" s="22"/>
      <c r="G328" s="8"/>
      <c r="H328" s="2"/>
    </row>
    <row r="329" ht="15.75" customHeight="1">
      <c r="A329" s="29"/>
      <c r="B329" s="19"/>
      <c r="C329" s="20" t="s">
        <v>584</v>
      </c>
      <c r="D329" s="21" t="s">
        <v>585</v>
      </c>
      <c r="E329" s="22">
        <f>7200+700</f>
        <v>7900</v>
      </c>
      <c r="F329" s="22">
        <v>2.0</v>
      </c>
      <c r="G329" s="8">
        <f>$E329*VLOOKUP($F329,'XP Tables'!$K$2:$L$7,2,TRUE)</f>
        <v>11850</v>
      </c>
      <c r="H329" s="2" t="str">
        <f>VLOOKUP(G329/$H$1,'XP Tables'!$O$2:$P$9,2,TRUE)</f>
        <v>4 x Deadly or more</v>
      </c>
    </row>
    <row r="330" ht="15.75" customHeight="1">
      <c r="A330" s="29"/>
      <c r="B330" s="19"/>
      <c r="C330" s="20" t="s">
        <v>586</v>
      </c>
      <c r="D330" s="21" t="s">
        <v>587</v>
      </c>
      <c r="E330" s="22">
        <f>7200</f>
        <v>7200</v>
      </c>
      <c r="F330" s="22">
        <v>1.0</v>
      </c>
      <c r="G330" s="8">
        <f>$E330*VLOOKUP($F330,'XP Tables'!$K$2:$L$7,2,TRUE)</f>
        <v>7200</v>
      </c>
      <c r="H330" s="2" t="str">
        <f>VLOOKUP(G330/$H$1,'XP Tables'!$O$2:$P$9,2,TRUE)</f>
        <v>4 x Deadly or more</v>
      </c>
    </row>
    <row r="331" ht="15.75" customHeight="1">
      <c r="A331" s="29"/>
      <c r="B331" s="19"/>
      <c r="C331" s="20" t="s">
        <v>588</v>
      </c>
      <c r="D331" s="21" t="s">
        <v>589</v>
      </c>
      <c r="E331" s="22">
        <f>2*3900</f>
        <v>7800</v>
      </c>
      <c r="F331" s="22">
        <v>2.0</v>
      </c>
      <c r="G331" s="8">
        <f>$E331*VLOOKUP($F331,'XP Tables'!$K$2:$L$7,2,TRUE)</f>
        <v>11700</v>
      </c>
      <c r="H331" s="2" t="str">
        <f>VLOOKUP(G331/$H$1,'XP Tables'!$O$2:$P$9,2,TRUE)</f>
        <v>4 x Deadly or more</v>
      </c>
    </row>
    <row r="332" ht="15.75" customHeight="1">
      <c r="A332" s="29"/>
      <c r="B332" s="19"/>
      <c r="C332" s="20" t="s">
        <v>590</v>
      </c>
      <c r="D332" s="21" t="s">
        <v>591</v>
      </c>
      <c r="E332" s="22">
        <f>7200+700+7200+7200</f>
        <v>22300</v>
      </c>
      <c r="F332" s="22">
        <v>4.0</v>
      </c>
      <c r="G332" s="8">
        <f>$E332*VLOOKUP($F332,'XP Tables'!$K$2:$L$7,2,TRUE)</f>
        <v>44600</v>
      </c>
      <c r="H332" s="2" t="str">
        <f>VLOOKUP(G332/$H$1,'XP Tables'!$O$2:$P$9,2,TRUE)</f>
        <v>4 x Deadly or more</v>
      </c>
    </row>
    <row r="333" ht="15.75" customHeight="1">
      <c r="A333" s="26"/>
      <c r="B333" s="19"/>
      <c r="C333" s="20"/>
      <c r="D333" s="21"/>
      <c r="E333" s="22"/>
      <c r="F333" s="22"/>
      <c r="G333" s="8"/>
      <c r="H333" s="2"/>
    </row>
    <row r="334" ht="15.75" customHeight="1">
      <c r="A334" s="31" t="s">
        <v>10</v>
      </c>
      <c r="B334" s="19"/>
      <c r="E334" s="22"/>
      <c r="F334" s="22"/>
      <c r="G334" s="8"/>
      <c r="H334" s="2"/>
    </row>
    <row r="335" ht="15.75" customHeight="1">
      <c r="A335" s="26" t="s">
        <v>592</v>
      </c>
      <c r="B335" s="19" t="s">
        <v>593</v>
      </c>
      <c r="E335" s="22"/>
      <c r="F335" s="22"/>
      <c r="G335" s="8"/>
      <c r="H335" s="2"/>
    </row>
    <row r="336" ht="15.75" customHeight="1">
      <c r="A336" s="26" t="s">
        <v>594</v>
      </c>
      <c r="B336" s="19" t="s">
        <v>593</v>
      </c>
      <c r="C336" s="20"/>
      <c r="D336" s="21"/>
      <c r="E336" s="22"/>
      <c r="F336" s="22"/>
      <c r="G336" s="8"/>
      <c r="H336" s="2"/>
    </row>
    <row r="337" ht="15.75" customHeight="1">
      <c r="A337" s="26" t="s">
        <v>595</v>
      </c>
      <c r="B337" s="19" t="s">
        <v>593</v>
      </c>
      <c r="C337" s="20"/>
      <c r="D337" s="21"/>
      <c r="E337" s="22"/>
      <c r="F337" s="22"/>
      <c r="G337" s="8"/>
      <c r="H337" s="2"/>
    </row>
    <row r="338" ht="15.75" customHeight="1">
      <c r="A338" s="26"/>
      <c r="B338" s="19"/>
      <c r="C338" s="20"/>
      <c r="D338" s="21"/>
      <c r="E338" s="22"/>
      <c r="F338" s="22"/>
      <c r="G338" s="8"/>
      <c r="H338" s="2"/>
    </row>
    <row r="339" ht="15.75" customHeight="1">
      <c r="A339" s="26"/>
      <c r="B339" s="19"/>
      <c r="C339" s="20"/>
      <c r="D339" s="21"/>
      <c r="E339" s="22"/>
      <c r="F339" s="22"/>
      <c r="G339" s="8"/>
      <c r="H339" s="2"/>
    </row>
    <row r="340" ht="15.75" customHeight="1">
      <c r="A340" s="26"/>
      <c r="B340" s="19"/>
      <c r="C340" s="20"/>
      <c r="D340" s="21"/>
      <c r="E340" s="22"/>
      <c r="F340" s="22"/>
      <c r="G340" s="8"/>
      <c r="H340" s="2"/>
    </row>
    <row r="341" ht="15.75" customHeight="1">
      <c r="A341" s="26"/>
      <c r="B341" s="19"/>
      <c r="C341" s="20"/>
      <c r="D341" s="21"/>
      <c r="E341" s="22"/>
      <c r="F341" s="22"/>
      <c r="G341" s="8"/>
      <c r="H341" s="2"/>
    </row>
    <row r="342" ht="15.75" customHeight="1">
      <c r="A342" s="34"/>
      <c r="B342" s="34"/>
      <c r="C342" s="20"/>
      <c r="D342" s="21"/>
      <c r="E342" s="22"/>
      <c r="F342" s="22"/>
      <c r="G342" s="8"/>
      <c r="H342" s="2"/>
    </row>
    <row r="343" ht="15.75" customHeight="1">
      <c r="A343" s="34"/>
      <c r="B343" s="34"/>
      <c r="C343" s="20"/>
      <c r="D343" s="21"/>
      <c r="E343" s="22"/>
      <c r="F343" s="22"/>
      <c r="G343" s="8"/>
      <c r="H343" s="2"/>
    </row>
    <row r="344" ht="15.75" customHeight="1">
      <c r="A344" s="34"/>
      <c r="B344" s="34"/>
      <c r="C344" s="20"/>
      <c r="D344" s="21"/>
      <c r="E344" s="22"/>
      <c r="F344" s="22"/>
      <c r="G344" s="8"/>
      <c r="H344" s="2"/>
    </row>
    <row r="345" ht="15.75" customHeight="1">
      <c r="A345" s="34"/>
      <c r="B345" s="34"/>
      <c r="C345" s="20"/>
      <c r="D345" s="21"/>
      <c r="E345" s="22"/>
      <c r="F345" s="22"/>
      <c r="G345" s="8"/>
      <c r="H345" s="2"/>
    </row>
    <row r="346" ht="15.75" customHeight="1">
      <c r="A346" s="34"/>
      <c r="B346" s="34"/>
      <c r="C346" s="20"/>
      <c r="D346" s="21"/>
      <c r="E346" s="22"/>
      <c r="F346" s="22"/>
      <c r="G346" s="8"/>
      <c r="H346" s="2"/>
    </row>
    <row r="347" ht="15.75" customHeight="1">
      <c r="A347" s="34"/>
      <c r="B347" s="34"/>
      <c r="C347" s="20"/>
      <c r="D347" s="21"/>
      <c r="E347" s="22"/>
      <c r="F347" s="22"/>
      <c r="G347" s="8"/>
      <c r="H347" s="2"/>
    </row>
    <row r="348" ht="15.75" customHeight="1">
      <c r="A348" s="34"/>
      <c r="B348" s="34"/>
      <c r="C348" s="20"/>
      <c r="D348" s="21"/>
      <c r="E348" s="22"/>
      <c r="F348" s="22"/>
      <c r="G348" s="8"/>
      <c r="H348" s="2"/>
    </row>
    <row r="349" ht="15.75" customHeight="1">
      <c r="A349" s="34"/>
      <c r="B349" s="34"/>
      <c r="C349" s="20"/>
      <c r="D349" s="21"/>
      <c r="E349" s="22"/>
      <c r="F349" s="22"/>
      <c r="G349" s="8"/>
      <c r="H349" s="2"/>
    </row>
    <row r="350" ht="15.75" customHeight="1">
      <c r="A350" s="34"/>
      <c r="B350" s="34"/>
      <c r="C350" s="20"/>
      <c r="D350" s="21"/>
      <c r="E350" s="22"/>
      <c r="F350" s="22"/>
      <c r="G350" s="8"/>
      <c r="H350" s="2"/>
    </row>
    <row r="351" ht="15.75" customHeight="1">
      <c r="A351" s="34"/>
      <c r="B351" s="34"/>
      <c r="C351" s="20"/>
      <c r="D351" s="21"/>
      <c r="E351" s="22"/>
      <c r="F351" s="22"/>
      <c r="G351" s="8"/>
      <c r="H351" s="2"/>
    </row>
    <row r="352" ht="15.75" customHeight="1">
      <c r="A352" s="34"/>
      <c r="B352" s="34"/>
      <c r="C352" s="20"/>
      <c r="D352" s="21"/>
      <c r="E352" s="22"/>
      <c r="F352" s="22"/>
      <c r="G352" s="8"/>
      <c r="H352" s="2"/>
    </row>
    <row r="353" ht="15.75" customHeight="1">
      <c r="A353" s="26"/>
      <c r="B353" s="19"/>
      <c r="C353" s="20"/>
      <c r="D353" s="21"/>
      <c r="E353" s="22"/>
      <c r="F353" s="22"/>
      <c r="G353" s="8"/>
      <c r="H353" s="2"/>
    </row>
    <row r="354" ht="15.75" customHeight="1">
      <c r="A354" s="26"/>
      <c r="B354" s="19"/>
      <c r="C354" s="20"/>
      <c r="D354" s="21"/>
      <c r="E354" s="22"/>
      <c r="F354" s="22"/>
      <c r="G354" s="8"/>
      <c r="H354" s="2"/>
    </row>
    <row r="355" ht="15.75" customHeight="1">
      <c r="A355" s="30"/>
      <c r="B355" s="19"/>
      <c r="C355" s="20"/>
      <c r="D355" s="21"/>
      <c r="E355" s="22"/>
      <c r="F355" s="22"/>
      <c r="G355" s="8"/>
      <c r="H355" s="2"/>
    </row>
    <row r="356" ht="15.75" customHeight="1">
      <c r="A356" s="30"/>
      <c r="B356" s="19"/>
      <c r="C356" s="20"/>
      <c r="D356" s="21"/>
      <c r="E356" s="22"/>
      <c r="F356" s="22"/>
      <c r="G356" s="8"/>
      <c r="H356" s="2"/>
    </row>
    <row r="357" ht="15.75" customHeight="1">
      <c r="A357" s="26"/>
      <c r="B357" s="19"/>
      <c r="C357" s="20"/>
      <c r="D357" s="21"/>
      <c r="E357" s="22"/>
      <c r="F357" s="22"/>
      <c r="G357" s="8"/>
      <c r="H357" s="2"/>
    </row>
    <row r="358" ht="15.75" customHeight="1">
      <c r="A358" s="30"/>
      <c r="B358" s="19"/>
      <c r="C358" s="20"/>
      <c r="D358" s="21"/>
      <c r="E358" s="22"/>
      <c r="F358" s="22"/>
      <c r="G358" s="8"/>
      <c r="H358" s="2"/>
    </row>
    <row r="359" ht="15.75" customHeight="1">
      <c r="A359" s="26"/>
      <c r="B359" s="19"/>
      <c r="C359" s="20"/>
      <c r="D359" s="21"/>
      <c r="E359" s="22"/>
      <c r="F359" s="22"/>
      <c r="G359" s="8"/>
      <c r="H359" s="2"/>
    </row>
    <row r="360" ht="15.75" customHeight="1">
      <c r="A360" s="30"/>
      <c r="B360" s="19"/>
      <c r="C360" s="20"/>
      <c r="D360" s="21"/>
      <c r="E360" s="22"/>
      <c r="F360" s="22"/>
      <c r="G360" s="8"/>
      <c r="H360" s="2"/>
    </row>
    <row r="361" ht="15.75" customHeight="1">
      <c r="A361" s="26"/>
      <c r="B361" s="19"/>
      <c r="C361" s="20"/>
      <c r="D361" s="21"/>
      <c r="E361" s="22"/>
      <c r="F361" s="22"/>
      <c r="G361" s="8"/>
      <c r="H361" s="2"/>
    </row>
    <row r="362" ht="15.75" customHeight="1">
      <c r="A362" s="30"/>
      <c r="B362" s="19"/>
      <c r="C362" s="20"/>
      <c r="D362" s="21"/>
      <c r="E362" s="22"/>
      <c r="F362" s="22"/>
      <c r="G362" s="8"/>
      <c r="H362" s="2"/>
    </row>
    <row r="363" ht="15.75" customHeight="1">
      <c r="A363" s="26"/>
      <c r="B363" s="19"/>
      <c r="C363" s="20"/>
      <c r="D363" s="21"/>
      <c r="E363" s="22"/>
      <c r="F363" s="22"/>
      <c r="G363" s="8"/>
      <c r="H363" s="2"/>
    </row>
    <row r="364" ht="15.75" customHeight="1">
      <c r="A364" s="30"/>
      <c r="B364" s="19"/>
      <c r="C364" s="20"/>
      <c r="D364" s="21"/>
      <c r="E364" s="22"/>
      <c r="F364" s="22"/>
      <c r="G364" s="8"/>
      <c r="H364" s="2"/>
    </row>
    <row r="365" ht="15.75" customHeight="1">
      <c r="A365" s="26"/>
      <c r="B365" s="19"/>
      <c r="C365" s="20"/>
      <c r="D365" s="21"/>
      <c r="E365" s="22"/>
      <c r="F365" s="22"/>
      <c r="G365" s="8"/>
      <c r="H365" s="2"/>
    </row>
    <row r="366" ht="15.75" customHeight="1">
      <c r="A366" s="26"/>
      <c r="B366" s="19"/>
      <c r="C366" s="20"/>
      <c r="D366" s="21"/>
      <c r="E366" s="22"/>
      <c r="F366" s="22"/>
      <c r="G366" s="8"/>
      <c r="H366" s="2"/>
    </row>
    <row r="367" ht="15.75" customHeight="1">
      <c r="A367" s="30"/>
      <c r="B367" s="19"/>
      <c r="C367" s="20"/>
      <c r="D367" s="21"/>
      <c r="E367" s="22"/>
      <c r="F367" s="22"/>
      <c r="G367" s="8"/>
      <c r="H367" s="2"/>
    </row>
    <row r="368" ht="15.75" customHeight="1">
      <c r="A368" s="26"/>
      <c r="B368" s="19"/>
      <c r="C368" s="20"/>
      <c r="D368" s="21"/>
      <c r="E368" s="22"/>
      <c r="F368" s="22"/>
      <c r="G368" s="8"/>
      <c r="H368" s="2"/>
    </row>
    <row r="369" ht="15.75" customHeight="1">
      <c r="A369" s="30"/>
      <c r="B369" s="19"/>
      <c r="C369" s="20"/>
      <c r="D369" s="21"/>
      <c r="E369" s="22"/>
      <c r="F369" s="22"/>
      <c r="G369" s="8"/>
      <c r="H369" s="2"/>
    </row>
    <row r="370" ht="15.75" customHeight="1">
      <c r="A370" s="30"/>
      <c r="B370" s="19"/>
      <c r="C370" s="20"/>
      <c r="D370" s="21"/>
      <c r="E370" s="22"/>
      <c r="F370" s="22"/>
      <c r="G370" s="8"/>
      <c r="H370" s="2"/>
    </row>
    <row r="371" ht="15.75" customHeight="1">
      <c r="A371" s="26"/>
      <c r="B371" s="19"/>
      <c r="C371" s="20"/>
      <c r="D371" s="21"/>
      <c r="E371" s="22"/>
      <c r="F371" s="22"/>
      <c r="G371" s="8"/>
      <c r="H371" s="2"/>
    </row>
    <row r="372" ht="15.75" customHeight="1">
      <c r="A372" s="26"/>
      <c r="B372" s="19"/>
      <c r="C372" s="20"/>
      <c r="D372" s="21"/>
      <c r="E372" s="22"/>
      <c r="F372" s="22"/>
      <c r="G372" s="8"/>
      <c r="H372" s="2"/>
    </row>
    <row r="373" ht="15.75" customHeight="1">
      <c r="A373" s="26"/>
      <c r="B373" s="19"/>
      <c r="C373" s="20"/>
      <c r="D373" s="21"/>
      <c r="E373" s="22"/>
      <c r="F373" s="22"/>
      <c r="G373" s="8"/>
      <c r="H373" s="2"/>
    </row>
    <row r="374" ht="15.75" customHeight="1">
      <c r="A374" s="28"/>
      <c r="B374" s="19"/>
      <c r="C374" s="20"/>
      <c r="D374" s="21"/>
      <c r="E374" s="22"/>
      <c r="F374" s="22"/>
      <c r="G374" s="8"/>
      <c r="H374" s="2"/>
    </row>
    <row r="375" ht="15.75" customHeight="1">
      <c r="A375" s="30"/>
      <c r="B375" s="19"/>
      <c r="C375" s="20"/>
      <c r="D375" s="21"/>
      <c r="E375" s="22"/>
      <c r="F375" s="22"/>
      <c r="G375" s="8"/>
      <c r="H375" s="2"/>
    </row>
    <row r="376" ht="15.75" customHeight="1">
      <c r="A376" s="26"/>
      <c r="B376" s="19"/>
      <c r="C376" s="20"/>
      <c r="D376" s="21"/>
      <c r="E376" s="22"/>
      <c r="F376" s="22"/>
      <c r="G376" s="8"/>
      <c r="H376" s="2"/>
    </row>
    <row r="377" ht="15.75" customHeight="1">
      <c r="A377" s="28"/>
      <c r="B377" s="19"/>
      <c r="C377" s="20"/>
      <c r="D377" s="21"/>
      <c r="E377" s="22"/>
      <c r="F377" s="22"/>
      <c r="G377" s="8"/>
      <c r="H377" s="2"/>
    </row>
    <row r="378" ht="15.75" customHeight="1">
      <c r="A378" s="30"/>
      <c r="B378" s="19"/>
      <c r="C378" s="20"/>
      <c r="D378" s="21"/>
      <c r="E378" s="22"/>
      <c r="F378" s="22"/>
      <c r="G378" s="8"/>
      <c r="H378" s="2"/>
    </row>
    <row r="379" ht="15.75" customHeight="1">
      <c r="A379" s="30"/>
      <c r="B379" s="19"/>
      <c r="C379" s="20"/>
      <c r="D379" s="21"/>
      <c r="E379" s="22"/>
      <c r="F379" s="22"/>
      <c r="G379" s="8"/>
      <c r="H379" s="2"/>
    </row>
    <row r="380" ht="15.75" customHeight="1">
      <c r="A380" s="30"/>
      <c r="B380" s="19"/>
      <c r="C380" s="20"/>
      <c r="D380" s="21"/>
      <c r="E380" s="22"/>
      <c r="F380" s="22"/>
      <c r="G380" s="8"/>
      <c r="H380" s="2"/>
    </row>
    <row r="381" ht="15.75" customHeight="1">
      <c r="A381" s="30"/>
      <c r="B381" s="19"/>
      <c r="C381" s="20"/>
      <c r="D381" s="21"/>
      <c r="E381" s="22"/>
      <c r="F381" s="22"/>
      <c r="G381" s="8"/>
      <c r="H381" s="2"/>
    </row>
    <row r="382" ht="15.75" customHeight="1">
      <c r="A382" s="30"/>
      <c r="B382" s="19"/>
      <c r="C382" s="20"/>
      <c r="D382" s="21"/>
      <c r="E382" s="22"/>
      <c r="F382" s="22"/>
      <c r="G382" s="8"/>
      <c r="H382" s="2"/>
    </row>
    <row r="383" ht="15.75" customHeight="1">
      <c r="A383" s="30"/>
      <c r="B383" s="19"/>
      <c r="C383" s="20"/>
      <c r="D383" s="21"/>
      <c r="E383" s="22"/>
      <c r="F383" s="22"/>
      <c r="G383" s="8"/>
      <c r="H383" s="2"/>
    </row>
    <row r="384" ht="15.75" customHeight="1">
      <c r="A384" s="26"/>
      <c r="B384" s="19"/>
      <c r="C384" s="20"/>
      <c r="D384" s="21"/>
      <c r="E384" s="22"/>
      <c r="F384" s="22"/>
      <c r="G384" s="8"/>
      <c r="H384" s="2"/>
    </row>
    <row r="385" ht="15.75" customHeight="1">
      <c r="A385" s="28"/>
      <c r="B385" s="19"/>
      <c r="C385" s="20"/>
      <c r="D385" s="21"/>
      <c r="E385" s="22"/>
      <c r="F385" s="22"/>
      <c r="G385" s="8"/>
      <c r="H385" s="2"/>
    </row>
    <row r="386" ht="15.75" customHeight="1">
      <c r="A386" s="26"/>
      <c r="B386" s="19"/>
      <c r="C386" s="20"/>
      <c r="D386" s="21"/>
      <c r="E386" s="22"/>
      <c r="F386" s="22"/>
      <c r="G386" s="8"/>
      <c r="H386" s="2"/>
    </row>
    <row r="387" ht="15.75" customHeight="1">
      <c r="A387" s="26"/>
      <c r="B387" s="19"/>
      <c r="C387" s="20"/>
      <c r="D387" s="21"/>
      <c r="E387" s="22"/>
      <c r="F387" s="22"/>
      <c r="G387" s="8"/>
      <c r="H387" s="2"/>
    </row>
    <row r="388" ht="15.75" customHeight="1">
      <c r="A388" s="26"/>
      <c r="B388" s="19"/>
      <c r="C388" s="20"/>
      <c r="D388" s="21"/>
      <c r="E388" s="22"/>
      <c r="F388" s="22"/>
      <c r="G388" s="8"/>
      <c r="H388" s="2"/>
    </row>
    <row r="389" ht="15.75" customHeight="1">
      <c r="A389" s="26"/>
      <c r="B389" s="19"/>
      <c r="C389" s="20"/>
      <c r="D389" s="21"/>
      <c r="E389" s="22"/>
      <c r="F389" s="22"/>
      <c r="G389" s="8"/>
      <c r="H389" s="2"/>
    </row>
    <row r="390" ht="15.75" customHeight="1">
      <c r="A390" s="26"/>
      <c r="B390" s="19"/>
      <c r="C390" s="20"/>
      <c r="D390" s="21"/>
      <c r="E390" s="22"/>
      <c r="F390" s="22"/>
      <c r="G390" s="8"/>
      <c r="H390" s="2"/>
    </row>
    <row r="391" ht="15.75" customHeight="1">
      <c r="A391" s="26"/>
      <c r="B391" s="19"/>
      <c r="C391" s="20"/>
      <c r="D391" s="21"/>
      <c r="E391" s="22"/>
      <c r="F391" s="22"/>
      <c r="G391" s="8"/>
      <c r="H391" s="2"/>
    </row>
    <row r="392" ht="15.75" customHeight="1">
      <c r="A392" s="26"/>
      <c r="B392" s="19"/>
      <c r="C392" s="20"/>
      <c r="D392" s="21"/>
      <c r="E392" s="22"/>
      <c r="F392" s="22"/>
      <c r="G392" s="8"/>
      <c r="H392" s="2"/>
    </row>
    <row r="393" ht="15.75" customHeight="1">
      <c r="A393" s="26"/>
      <c r="B393" s="19"/>
      <c r="C393" s="20"/>
      <c r="D393" s="21"/>
      <c r="E393" s="22"/>
      <c r="F393" s="22"/>
      <c r="G393" s="8"/>
      <c r="H393" s="2"/>
    </row>
    <row r="394" ht="15.75" customHeight="1">
      <c r="A394" s="26"/>
      <c r="B394" s="19"/>
      <c r="C394" s="20"/>
      <c r="D394" s="21"/>
      <c r="E394" s="22"/>
      <c r="F394" s="22"/>
      <c r="G394" s="8"/>
      <c r="H394" s="2"/>
    </row>
    <row r="395" ht="15.75" customHeight="1">
      <c r="A395" s="26"/>
      <c r="B395" s="19"/>
      <c r="C395" s="20"/>
      <c r="D395" s="21"/>
      <c r="E395" s="22"/>
      <c r="F395" s="22"/>
      <c r="G395" s="8"/>
      <c r="H395" s="2"/>
    </row>
    <row r="396" ht="15.75" customHeight="1">
      <c r="A396" s="26"/>
      <c r="B396" s="19"/>
      <c r="C396" s="20"/>
      <c r="D396" s="21"/>
      <c r="E396" s="22"/>
      <c r="F396" s="22"/>
      <c r="G396" s="8"/>
      <c r="H396" s="2"/>
    </row>
    <row r="397" ht="15.75" customHeight="1">
      <c r="A397" s="26"/>
      <c r="B397" s="19"/>
      <c r="C397" s="20"/>
      <c r="D397" s="21"/>
      <c r="E397" s="22"/>
      <c r="F397" s="22"/>
      <c r="G397" s="8"/>
      <c r="H397" s="2"/>
    </row>
    <row r="398" ht="15.75" customHeight="1">
      <c r="A398" s="26"/>
      <c r="B398" s="19"/>
      <c r="C398" s="20"/>
      <c r="D398" s="21"/>
      <c r="E398" s="22"/>
      <c r="F398" s="22"/>
      <c r="G398" s="8"/>
      <c r="H398" s="2"/>
    </row>
    <row r="399" ht="15.75" customHeight="1">
      <c r="A399" s="26"/>
      <c r="B399" s="19"/>
      <c r="C399" s="20"/>
      <c r="D399" s="21"/>
      <c r="E399" s="22"/>
      <c r="F399" s="22"/>
      <c r="G399" s="8"/>
      <c r="H399" s="2"/>
    </row>
    <row r="400" ht="15.75" customHeight="1">
      <c r="A400" s="26"/>
      <c r="B400" s="19"/>
      <c r="C400" s="20"/>
      <c r="D400" s="21"/>
      <c r="E400" s="22"/>
      <c r="F400" s="22"/>
      <c r="G400" s="8"/>
      <c r="H400" s="2"/>
    </row>
    <row r="401" ht="15.75" customHeight="1">
      <c r="A401" s="26"/>
      <c r="B401" s="19"/>
      <c r="C401" s="20"/>
      <c r="D401" s="21"/>
      <c r="E401" s="22"/>
      <c r="F401" s="22"/>
      <c r="G401" s="8"/>
      <c r="H401" s="2"/>
    </row>
    <row r="402" ht="15.75" customHeight="1">
      <c r="A402" s="26"/>
      <c r="B402" s="19"/>
      <c r="C402" s="20"/>
      <c r="D402" s="21"/>
      <c r="E402" s="22"/>
      <c r="F402" s="22"/>
      <c r="G402" s="8"/>
      <c r="H402" s="2"/>
    </row>
    <row r="403" ht="15.75" customHeight="1">
      <c r="A403" s="26"/>
      <c r="B403" s="19"/>
      <c r="C403" s="20"/>
      <c r="D403" s="21"/>
      <c r="E403" s="22"/>
      <c r="F403" s="22"/>
      <c r="G403" s="8"/>
      <c r="H403" s="2"/>
    </row>
    <row r="404" ht="15.75" customHeight="1">
      <c r="A404" s="26"/>
      <c r="B404" s="19"/>
      <c r="C404" s="20"/>
      <c r="D404" s="21"/>
      <c r="E404" s="22"/>
      <c r="F404" s="22"/>
      <c r="G404" s="8"/>
      <c r="H404" s="2"/>
    </row>
    <row r="405" ht="15.75" customHeight="1">
      <c r="A405" s="26"/>
      <c r="B405" s="19"/>
      <c r="C405" s="20"/>
      <c r="D405" s="21"/>
      <c r="E405" s="22"/>
      <c r="F405" s="22"/>
      <c r="G405" s="8"/>
      <c r="H405" s="2"/>
    </row>
    <row r="406" ht="15.75" customHeight="1">
      <c r="A406" s="26"/>
      <c r="B406" s="19"/>
      <c r="C406" s="20"/>
      <c r="D406" s="21"/>
      <c r="E406" s="22"/>
      <c r="F406" s="22"/>
      <c r="G406" s="8"/>
      <c r="H406" s="2"/>
    </row>
    <row r="407" ht="15.75" customHeight="1">
      <c r="A407" s="26"/>
      <c r="B407" s="19"/>
      <c r="C407" s="20"/>
      <c r="D407" s="21"/>
      <c r="E407" s="22"/>
      <c r="F407" s="22"/>
      <c r="G407" s="8"/>
      <c r="H407" s="2"/>
    </row>
    <row r="408" ht="15.75" customHeight="1">
      <c r="A408" s="26"/>
      <c r="B408" s="19"/>
      <c r="C408" s="20"/>
      <c r="D408" s="21"/>
      <c r="E408" s="22"/>
      <c r="F408" s="22"/>
      <c r="G408" s="8"/>
      <c r="H408" s="2"/>
    </row>
    <row r="409" ht="15.75" customHeight="1">
      <c r="A409" s="26"/>
      <c r="B409" s="19"/>
      <c r="C409" s="20"/>
      <c r="D409" s="21"/>
      <c r="E409" s="22"/>
      <c r="F409" s="22"/>
      <c r="G409" s="8"/>
      <c r="H409" s="2"/>
    </row>
    <row r="410" ht="15.75" customHeight="1">
      <c r="A410" s="26"/>
      <c r="B410" s="19"/>
      <c r="C410" s="20"/>
      <c r="D410" s="21"/>
      <c r="E410" s="22"/>
      <c r="F410" s="22"/>
      <c r="G410" s="8"/>
      <c r="H410" s="2"/>
    </row>
    <row r="411" ht="15.75" customHeight="1">
      <c r="A411" s="26"/>
      <c r="B411" s="19"/>
      <c r="C411" s="20"/>
      <c r="D411" s="21"/>
      <c r="E411" s="22"/>
      <c r="F411" s="22"/>
      <c r="G411" s="8"/>
      <c r="H411" s="2"/>
    </row>
    <row r="412" ht="15.75" customHeight="1">
      <c r="A412" s="26"/>
      <c r="B412" s="19"/>
      <c r="C412" s="20"/>
      <c r="D412" s="21"/>
      <c r="E412" s="22"/>
      <c r="F412" s="22"/>
      <c r="G412" s="8"/>
      <c r="H412" s="2"/>
    </row>
    <row r="413" ht="15.75" customHeight="1">
      <c r="A413" s="26"/>
      <c r="B413" s="19"/>
      <c r="C413" s="20"/>
      <c r="D413" s="21"/>
      <c r="E413" s="22"/>
      <c r="F413" s="22"/>
      <c r="G413" s="8"/>
      <c r="H413" s="2"/>
    </row>
    <row r="414" ht="15.75" customHeight="1">
      <c r="A414" s="26"/>
      <c r="B414" s="19"/>
      <c r="C414" s="20"/>
      <c r="D414" s="21"/>
      <c r="E414" s="22"/>
      <c r="F414" s="22"/>
      <c r="G414" s="8"/>
      <c r="H414" s="2"/>
    </row>
    <row r="415" ht="15.75" customHeight="1">
      <c r="A415" s="26"/>
      <c r="B415" s="19"/>
      <c r="C415" s="20"/>
      <c r="D415" s="21"/>
      <c r="E415" s="22"/>
      <c r="F415" s="22"/>
      <c r="G415" s="8"/>
      <c r="H415" s="2"/>
    </row>
    <row r="416" ht="15.75" customHeight="1">
      <c r="A416" s="26"/>
      <c r="B416" s="19"/>
      <c r="C416" s="20"/>
      <c r="D416" s="21"/>
      <c r="E416" s="22"/>
      <c r="F416" s="22"/>
      <c r="G416" s="8"/>
      <c r="H416" s="2"/>
    </row>
    <row r="417" ht="15.75" customHeight="1">
      <c r="A417" s="26"/>
      <c r="B417" s="19"/>
      <c r="C417" s="20"/>
      <c r="D417" s="21"/>
      <c r="E417" s="22"/>
      <c r="F417" s="22"/>
      <c r="G417" s="8"/>
      <c r="H417" s="2"/>
    </row>
    <row r="418" ht="15.75" customHeight="1">
      <c r="A418" s="26"/>
      <c r="B418" s="19"/>
      <c r="C418" s="20"/>
      <c r="D418" s="21"/>
      <c r="E418" s="22"/>
      <c r="F418" s="22"/>
      <c r="G418" s="8"/>
      <c r="H418" s="2"/>
    </row>
    <row r="419" ht="15.75" customHeight="1">
      <c r="A419" s="26"/>
      <c r="B419" s="19"/>
      <c r="C419" s="20"/>
      <c r="D419" s="21"/>
      <c r="E419" s="22"/>
      <c r="F419" s="22"/>
      <c r="G419" s="8"/>
      <c r="H419" s="2"/>
    </row>
    <row r="420" ht="15.75" customHeight="1">
      <c r="A420" s="26"/>
      <c r="B420" s="19"/>
      <c r="C420" s="20"/>
      <c r="D420" s="21"/>
      <c r="E420" s="22"/>
      <c r="F420" s="22"/>
      <c r="G420" s="8"/>
      <c r="H420" s="2"/>
    </row>
    <row r="421" ht="15.75" customHeight="1">
      <c r="A421" s="28"/>
      <c r="B421" s="19"/>
      <c r="C421" s="20"/>
      <c r="D421" s="21"/>
      <c r="E421" s="22"/>
      <c r="F421" s="22"/>
      <c r="G421" s="8"/>
      <c r="H421" s="2"/>
    </row>
    <row r="422" ht="15.75" customHeight="1">
      <c r="A422" s="26"/>
      <c r="B422" s="19"/>
      <c r="C422" s="20"/>
      <c r="D422" s="21"/>
      <c r="E422" s="22"/>
      <c r="F422" s="22"/>
      <c r="G422" s="8"/>
      <c r="H422" s="2"/>
    </row>
    <row r="423" ht="15.75" customHeight="1">
      <c r="A423" s="26"/>
      <c r="B423" s="19"/>
      <c r="C423" s="20"/>
      <c r="D423" s="21"/>
      <c r="E423" s="22"/>
      <c r="F423" s="22"/>
      <c r="G423" s="8"/>
      <c r="H423" s="2"/>
    </row>
    <row r="424" ht="15.75" customHeight="1">
      <c r="A424" s="26"/>
      <c r="B424" s="19"/>
      <c r="C424" s="20"/>
      <c r="D424" s="21"/>
      <c r="E424" s="22"/>
      <c r="F424" s="22"/>
      <c r="G424" s="8"/>
      <c r="H424" s="2"/>
    </row>
    <row r="425" ht="15.75" customHeight="1">
      <c r="A425" s="26"/>
      <c r="B425" s="19"/>
      <c r="C425" s="20"/>
      <c r="D425" s="21"/>
      <c r="E425" s="22"/>
      <c r="F425" s="22"/>
      <c r="G425" s="8"/>
      <c r="H425" s="2"/>
    </row>
    <row r="426" ht="15.75" customHeight="1">
      <c r="A426" s="26"/>
      <c r="B426" s="19"/>
      <c r="C426" s="20"/>
      <c r="D426" s="21"/>
      <c r="E426" s="22"/>
      <c r="F426" s="22"/>
      <c r="G426" s="8"/>
      <c r="H426" s="2"/>
    </row>
    <row r="427" ht="15.75" customHeight="1">
      <c r="A427" s="26"/>
      <c r="B427" s="19"/>
      <c r="C427" s="20"/>
      <c r="D427" s="21"/>
      <c r="E427" s="22"/>
      <c r="F427" s="22"/>
      <c r="G427" s="8"/>
      <c r="H427" s="2"/>
    </row>
    <row r="428" ht="15.75" customHeight="1">
      <c r="A428" s="26"/>
      <c r="B428" s="19"/>
      <c r="C428" s="20"/>
      <c r="D428" s="21"/>
      <c r="E428" s="22"/>
      <c r="F428" s="22"/>
      <c r="G428" s="8"/>
      <c r="H428" s="2"/>
    </row>
    <row r="429" ht="15.75" customHeight="1">
      <c r="A429" s="26"/>
      <c r="B429" s="19"/>
      <c r="C429" s="20"/>
      <c r="D429" s="21"/>
      <c r="E429" s="22"/>
      <c r="F429" s="22"/>
      <c r="G429" s="8"/>
      <c r="H429" s="2"/>
    </row>
    <row r="430" ht="15.75" customHeight="1">
      <c r="A430" s="26"/>
      <c r="B430" s="19"/>
      <c r="C430" s="20"/>
      <c r="D430" s="21"/>
      <c r="E430" s="22"/>
      <c r="F430" s="22"/>
      <c r="G430" s="8"/>
      <c r="H430" s="2"/>
    </row>
    <row r="431" ht="15.75" customHeight="1">
      <c r="A431" s="26"/>
      <c r="B431" s="19"/>
      <c r="C431" s="20"/>
      <c r="D431" s="21"/>
      <c r="E431" s="22"/>
      <c r="F431" s="22"/>
      <c r="G431" s="8"/>
      <c r="H431" s="2"/>
    </row>
    <row r="432" ht="15.75" customHeight="1">
      <c r="A432" s="26"/>
      <c r="B432" s="19"/>
      <c r="C432" s="20"/>
      <c r="D432" s="21"/>
      <c r="E432" s="22"/>
      <c r="F432" s="22"/>
      <c r="G432" s="8"/>
      <c r="H432" s="2"/>
    </row>
    <row r="433" ht="15.75" customHeight="1">
      <c r="A433" s="26"/>
      <c r="B433" s="19"/>
      <c r="C433" s="20"/>
      <c r="D433" s="21"/>
      <c r="E433" s="22"/>
      <c r="F433" s="22"/>
      <c r="G433" s="8"/>
      <c r="H433" s="2"/>
    </row>
    <row r="434" ht="15.75" customHeight="1">
      <c r="A434" s="26"/>
      <c r="B434" s="19"/>
      <c r="C434" s="20"/>
      <c r="D434" s="21"/>
      <c r="E434" s="22"/>
      <c r="F434" s="22"/>
      <c r="G434" s="8"/>
      <c r="H434" s="2"/>
    </row>
    <row r="435" ht="15.75" customHeight="1">
      <c r="A435" s="26"/>
      <c r="B435" s="19"/>
      <c r="C435" s="20"/>
      <c r="D435" s="21"/>
      <c r="E435" s="22"/>
      <c r="F435" s="22"/>
      <c r="G435" s="8"/>
      <c r="H435" s="2"/>
    </row>
    <row r="436" ht="15.75" customHeight="1">
      <c r="A436" s="26"/>
      <c r="B436" s="19"/>
      <c r="C436" s="20"/>
      <c r="D436" s="21"/>
      <c r="E436" s="22"/>
      <c r="F436" s="22"/>
      <c r="G436" s="8"/>
      <c r="H436" s="2"/>
    </row>
    <row r="437" ht="15.75" customHeight="1">
      <c r="A437" s="26"/>
      <c r="B437" s="19"/>
      <c r="C437" s="20"/>
      <c r="D437" s="21"/>
      <c r="E437" s="22"/>
      <c r="F437" s="22"/>
      <c r="G437" s="8"/>
      <c r="H437" s="2"/>
    </row>
    <row r="438" ht="15.75" customHeight="1">
      <c r="A438" s="26"/>
      <c r="B438" s="19"/>
      <c r="C438" s="20"/>
      <c r="D438" s="21"/>
      <c r="E438" s="22"/>
      <c r="F438" s="22"/>
      <c r="G438" s="8"/>
      <c r="H438" s="2"/>
    </row>
    <row r="439" ht="15.75" customHeight="1">
      <c r="A439" s="26"/>
      <c r="B439" s="19"/>
      <c r="C439" s="20"/>
      <c r="D439" s="21"/>
      <c r="E439" s="22"/>
      <c r="F439" s="22"/>
      <c r="G439" s="8"/>
      <c r="H439" s="2"/>
    </row>
    <row r="440" ht="15.75" customHeight="1">
      <c r="A440" s="26"/>
      <c r="B440" s="19"/>
      <c r="C440" s="20"/>
      <c r="D440" s="21"/>
      <c r="E440" s="22"/>
      <c r="F440" s="22"/>
      <c r="G440" s="8"/>
      <c r="H440" s="2"/>
    </row>
    <row r="441" ht="15.75" customHeight="1">
      <c r="A441" s="26"/>
      <c r="B441" s="19"/>
      <c r="C441" s="20"/>
      <c r="D441" s="21"/>
      <c r="E441" s="22"/>
      <c r="F441" s="22"/>
      <c r="G441" s="8"/>
      <c r="H441" s="2"/>
    </row>
    <row r="442" ht="15.75" customHeight="1">
      <c r="A442" s="26"/>
      <c r="B442" s="19"/>
      <c r="C442" s="20"/>
      <c r="D442" s="21"/>
      <c r="E442" s="22"/>
      <c r="F442" s="22"/>
      <c r="G442" s="8"/>
      <c r="H442" s="2"/>
    </row>
    <row r="443" ht="15.75" customHeight="1">
      <c r="A443" s="26"/>
      <c r="B443" s="19"/>
      <c r="C443" s="20"/>
      <c r="D443" s="21"/>
      <c r="E443" s="22"/>
      <c r="F443" s="22"/>
      <c r="G443" s="8"/>
      <c r="H443" s="2"/>
    </row>
    <row r="444" ht="15.75" customHeight="1">
      <c r="A444" s="26"/>
      <c r="B444" s="19"/>
      <c r="C444" s="20"/>
      <c r="D444" s="21"/>
      <c r="E444" s="22"/>
      <c r="F444" s="22"/>
      <c r="G444" s="8"/>
      <c r="H444" s="2"/>
    </row>
    <row r="445" ht="15.75" customHeight="1">
      <c r="A445" s="26"/>
      <c r="B445" s="19"/>
      <c r="C445" s="20"/>
      <c r="D445" s="21"/>
      <c r="E445" s="22"/>
      <c r="F445" s="22"/>
      <c r="G445" s="8"/>
      <c r="H445" s="2"/>
    </row>
    <row r="446" ht="15.75" customHeight="1">
      <c r="A446" s="26"/>
      <c r="B446" s="19"/>
      <c r="C446" s="20"/>
      <c r="D446" s="21"/>
      <c r="E446" s="22"/>
      <c r="F446" s="22"/>
      <c r="G446" s="8"/>
      <c r="H446" s="2"/>
    </row>
    <row r="447" ht="15.75" customHeight="1">
      <c r="A447" s="26"/>
      <c r="B447" s="19"/>
      <c r="C447" s="20"/>
      <c r="D447" s="21"/>
      <c r="E447" s="22"/>
      <c r="F447" s="22"/>
      <c r="G447" s="8"/>
      <c r="H447" s="2"/>
    </row>
    <row r="448" ht="15.75" customHeight="1">
      <c r="A448" s="26"/>
      <c r="B448" s="19"/>
      <c r="C448" s="20"/>
      <c r="D448" s="21"/>
      <c r="E448" s="22"/>
      <c r="F448" s="22"/>
      <c r="G448" s="8"/>
      <c r="H448" s="2"/>
    </row>
    <row r="449" ht="15.75" customHeight="1">
      <c r="A449" s="26"/>
      <c r="B449" s="19"/>
      <c r="C449" s="20"/>
      <c r="D449" s="21"/>
      <c r="E449" s="22"/>
      <c r="F449" s="22"/>
      <c r="G449" s="8"/>
      <c r="H449" s="2"/>
    </row>
    <row r="450" ht="15.75" customHeight="1">
      <c r="A450" s="26"/>
      <c r="B450" s="19"/>
      <c r="C450" s="20"/>
      <c r="D450" s="21"/>
      <c r="E450" s="22"/>
      <c r="F450" s="22"/>
      <c r="G450" s="8"/>
      <c r="H450" s="2"/>
    </row>
    <row r="451" ht="15.75" customHeight="1">
      <c r="A451" s="26"/>
      <c r="B451" s="19"/>
      <c r="C451" s="20"/>
      <c r="D451" s="21"/>
      <c r="E451" s="22"/>
      <c r="F451" s="22"/>
      <c r="G451" s="8"/>
      <c r="H451" s="2"/>
    </row>
    <row r="452" ht="15.75" customHeight="1">
      <c r="A452" s="26"/>
      <c r="B452" s="19"/>
      <c r="C452" s="20"/>
      <c r="D452" s="21"/>
      <c r="E452" s="22"/>
      <c r="F452" s="22"/>
      <c r="G452" s="8"/>
      <c r="H452" s="2"/>
    </row>
    <row r="453" ht="15.75" customHeight="1">
      <c r="A453" s="26"/>
      <c r="B453" s="19"/>
      <c r="C453" s="20"/>
      <c r="D453" s="21"/>
      <c r="E453" s="22"/>
      <c r="F453" s="22"/>
      <c r="G453" s="8"/>
      <c r="H453" s="2"/>
    </row>
    <row r="454" ht="15.75" customHeight="1">
      <c r="A454" s="26"/>
      <c r="B454" s="19"/>
      <c r="C454" s="20"/>
      <c r="D454" s="21"/>
      <c r="E454" s="22"/>
      <c r="F454" s="22"/>
      <c r="G454" s="8"/>
      <c r="H454" s="2"/>
    </row>
    <row r="455" ht="15.75" customHeight="1">
      <c r="A455" s="26"/>
      <c r="B455" s="19"/>
      <c r="C455" s="20"/>
      <c r="D455" s="21"/>
      <c r="E455" s="22"/>
      <c r="F455" s="22"/>
      <c r="G455" s="8"/>
      <c r="H455" s="2"/>
    </row>
    <row r="456" ht="15.75" customHeight="1">
      <c r="A456" s="26"/>
      <c r="B456" s="19"/>
      <c r="C456" s="20"/>
      <c r="D456" s="21"/>
      <c r="E456" s="22"/>
      <c r="F456" s="22"/>
      <c r="G456" s="8"/>
      <c r="H456" s="2"/>
    </row>
    <row r="457" ht="15.75" customHeight="1">
      <c r="A457" s="26"/>
      <c r="B457" s="19"/>
      <c r="C457" s="20"/>
      <c r="D457" s="21"/>
      <c r="E457" s="22"/>
      <c r="F457" s="22"/>
      <c r="G457" s="8"/>
      <c r="H457" s="2"/>
    </row>
    <row r="458" ht="15.75" customHeight="1">
      <c r="A458" s="26"/>
      <c r="B458" s="19"/>
      <c r="C458" s="20"/>
      <c r="D458" s="21"/>
      <c r="E458" s="22"/>
      <c r="F458" s="22"/>
      <c r="G458" s="8"/>
      <c r="H458" s="2"/>
    </row>
    <row r="459" ht="15.75" customHeight="1">
      <c r="A459" s="26"/>
      <c r="B459" s="19"/>
      <c r="C459" s="20"/>
      <c r="D459" s="21"/>
      <c r="E459" s="22"/>
      <c r="F459" s="22"/>
      <c r="G459" s="8"/>
      <c r="H459" s="2"/>
    </row>
    <row r="460" ht="15.75" customHeight="1">
      <c r="A460" s="26"/>
      <c r="B460" s="19"/>
      <c r="C460" s="20"/>
      <c r="D460" s="21"/>
      <c r="E460" s="22"/>
      <c r="F460" s="22"/>
      <c r="G460" s="8"/>
      <c r="H460" s="2"/>
    </row>
    <row r="461" ht="15.75" customHeight="1">
      <c r="A461" s="26"/>
      <c r="B461" s="19"/>
      <c r="C461" s="20"/>
      <c r="D461" s="21"/>
      <c r="E461" s="22"/>
      <c r="F461" s="22"/>
      <c r="G461" s="8"/>
      <c r="H461" s="2"/>
    </row>
    <row r="462" ht="15.75" customHeight="1">
      <c r="A462" s="26"/>
      <c r="B462" s="19"/>
      <c r="C462" s="20"/>
      <c r="D462" s="21"/>
      <c r="E462" s="22"/>
      <c r="F462" s="22"/>
      <c r="G462" s="8"/>
      <c r="H462" s="2"/>
    </row>
    <row r="463" ht="15.75" customHeight="1">
      <c r="A463" s="26"/>
      <c r="B463" s="19"/>
      <c r="C463" s="20"/>
      <c r="D463" s="21"/>
      <c r="E463" s="22"/>
      <c r="F463" s="22"/>
      <c r="G463" s="8"/>
      <c r="H463" s="2"/>
    </row>
    <row r="464" ht="15.75" customHeight="1">
      <c r="A464" s="26"/>
      <c r="B464" s="19"/>
      <c r="C464" s="20"/>
      <c r="D464" s="21"/>
      <c r="E464" s="22"/>
      <c r="F464" s="22"/>
      <c r="G464" s="8"/>
      <c r="H464" s="2"/>
    </row>
    <row r="465" ht="15.75" customHeight="1">
      <c r="A465" s="26"/>
      <c r="B465" s="19"/>
      <c r="C465" s="20"/>
      <c r="D465" s="21"/>
      <c r="E465" s="22"/>
      <c r="F465" s="22"/>
      <c r="G465" s="8"/>
      <c r="H465" s="2"/>
    </row>
    <row r="466" ht="15.75" customHeight="1">
      <c r="A466" s="26"/>
      <c r="B466" s="19"/>
      <c r="C466" s="20"/>
      <c r="D466" s="21"/>
      <c r="E466" s="22"/>
      <c r="F466" s="22"/>
      <c r="G466" s="8"/>
      <c r="H466" s="2"/>
    </row>
    <row r="467" ht="15.75" customHeight="1">
      <c r="A467" s="26"/>
      <c r="B467" s="19"/>
      <c r="C467" s="20"/>
      <c r="D467" s="21"/>
      <c r="E467" s="22"/>
      <c r="F467" s="22"/>
      <c r="G467" s="8"/>
      <c r="H467" s="2"/>
    </row>
    <row r="468" ht="15.75" customHeight="1">
      <c r="A468" s="26"/>
      <c r="B468" s="19"/>
      <c r="C468" s="20"/>
      <c r="D468" s="21"/>
      <c r="E468" s="22"/>
      <c r="F468" s="22"/>
      <c r="G468" s="8"/>
      <c r="H468" s="2"/>
    </row>
    <row r="469" ht="15.75" customHeight="1">
      <c r="A469" s="26"/>
      <c r="B469" s="19"/>
      <c r="C469" s="20"/>
      <c r="D469" s="21"/>
      <c r="E469" s="22"/>
      <c r="F469" s="22"/>
      <c r="G469" s="8"/>
      <c r="H469" s="2"/>
    </row>
    <row r="470" ht="15.75" customHeight="1">
      <c r="A470" s="26"/>
      <c r="B470" s="19"/>
      <c r="C470" s="20"/>
      <c r="D470" s="21"/>
      <c r="E470" s="22"/>
      <c r="F470" s="22"/>
      <c r="G470" s="8"/>
      <c r="H470" s="2"/>
    </row>
    <row r="471" ht="15.75" customHeight="1">
      <c r="A471" s="26"/>
      <c r="B471" s="19"/>
      <c r="C471" s="20"/>
      <c r="D471" s="21"/>
      <c r="E471" s="22"/>
      <c r="F471" s="22"/>
      <c r="G471" s="8"/>
      <c r="H471" s="2"/>
    </row>
    <row r="472" ht="15.75" customHeight="1">
      <c r="A472" s="26"/>
      <c r="B472" s="19"/>
      <c r="C472" s="20"/>
      <c r="D472" s="21"/>
      <c r="E472" s="22"/>
      <c r="F472" s="22"/>
      <c r="G472" s="8"/>
      <c r="H472" s="2"/>
    </row>
    <row r="473" ht="15.75" customHeight="1">
      <c r="A473" s="26"/>
      <c r="B473" s="19"/>
      <c r="C473" s="20"/>
      <c r="D473" s="21"/>
      <c r="E473" s="22"/>
      <c r="F473" s="22"/>
      <c r="G473" s="8"/>
      <c r="H473" s="2"/>
    </row>
    <row r="474" ht="15.75" customHeight="1">
      <c r="A474" s="26"/>
      <c r="B474" s="19"/>
      <c r="C474" s="20"/>
      <c r="D474" s="21"/>
      <c r="E474" s="22"/>
      <c r="F474" s="22"/>
      <c r="G474" s="8"/>
      <c r="H474" s="2"/>
    </row>
    <row r="475" ht="15.75" customHeight="1">
      <c r="A475" s="26"/>
      <c r="B475" s="19"/>
      <c r="C475" s="20"/>
      <c r="D475" s="21"/>
      <c r="E475" s="22"/>
      <c r="F475" s="22"/>
      <c r="G475" s="8"/>
      <c r="H475" s="2"/>
    </row>
    <row r="476" ht="15.75" customHeight="1">
      <c r="A476" s="26"/>
      <c r="B476" s="19"/>
      <c r="C476" s="20"/>
      <c r="D476" s="21"/>
      <c r="E476" s="22"/>
      <c r="F476" s="22"/>
      <c r="G476" s="8"/>
      <c r="H476" s="2"/>
    </row>
    <row r="477" ht="15.75" customHeight="1">
      <c r="A477" s="26"/>
      <c r="B477" s="19"/>
      <c r="C477" s="20"/>
      <c r="D477" s="21"/>
      <c r="E477" s="22"/>
      <c r="F477" s="22"/>
      <c r="G477" s="8"/>
      <c r="H477" s="2"/>
    </row>
    <row r="478" ht="15.75" customHeight="1">
      <c r="A478" s="26"/>
      <c r="B478" s="19"/>
      <c r="C478" s="20"/>
      <c r="D478" s="21"/>
      <c r="E478" s="22"/>
      <c r="F478" s="22"/>
      <c r="G478" s="8"/>
      <c r="H478" s="2"/>
    </row>
    <row r="479" ht="15.75" customHeight="1">
      <c r="A479" s="26"/>
      <c r="B479" s="19"/>
      <c r="C479" s="20"/>
      <c r="D479" s="21"/>
      <c r="E479" s="22"/>
      <c r="F479" s="22"/>
      <c r="G479" s="8"/>
      <c r="H479" s="2"/>
    </row>
    <row r="480" ht="15.75" customHeight="1">
      <c r="A480" s="26"/>
      <c r="B480" s="19"/>
      <c r="C480" s="20"/>
      <c r="D480" s="21"/>
      <c r="E480" s="22"/>
      <c r="F480" s="22"/>
      <c r="G480" s="8"/>
      <c r="H480" s="2"/>
    </row>
    <row r="481" ht="15.75" customHeight="1">
      <c r="A481" s="26"/>
      <c r="B481" s="19"/>
      <c r="C481" s="20"/>
      <c r="D481" s="21"/>
      <c r="E481" s="22"/>
      <c r="F481" s="22"/>
      <c r="G481" s="8"/>
      <c r="H481" s="2"/>
    </row>
    <row r="482" ht="15.75" customHeight="1">
      <c r="A482" s="26"/>
      <c r="B482" s="19"/>
      <c r="C482" s="20"/>
      <c r="D482" s="21"/>
      <c r="E482" s="22"/>
      <c r="F482" s="22"/>
      <c r="G482" s="8"/>
      <c r="H482" s="2"/>
    </row>
    <row r="483" ht="15.75" customHeight="1">
      <c r="A483" s="26"/>
      <c r="B483" s="19"/>
      <c r="C483" s="20"/>
      <c r="D483" s="21"/>
      <c r="E483" s="22"/>
      <c r="F483" s="22"/>
      <c r="G483" s="8"/>
      <c r="H483" s="2"/>
    </row>
    <row r="484" ht="15.75" customHeight="1">
      <c r="A484" s="26"/>
      <c r="B484" s="19"/>
      <c r="C484" s="20"/>
      <c r="D484" s="21"/>
      <c r="E484" s="22"/>
      <c r="F484" s="22"/>
      <c r="G484" s="8"/>
      <c r="H484" s="2"/>
    </row>
    <row r="485" ht="15.75" customHeight="1">
      <c r="A485" s="26"/>
      <c r="B485" s="19"/>
      <c r="C485" s="20"/>
      <c r="D485" s="21"/>
      <c r="E485" s="22"/>
      <c r="F485" s="22"/>
      <c r="G485" s="8"/>
      <c r="H485" s="2"/>
    </row>
    <row r="486" ht="15.75" customHeight="1">
      <c r="A486" s="26"/>
      <c r="B486" s="19"/>
      <c r="C486" s="20"/>
      <c r="D486" s="21"/>
      <c r="E486" s="22"/>
      <c r="F486" s="22"/>
      <c r="G486" s="8"/>
      <c r="H486" s="2"/>
    </row>
    <row r="487" ht="15.75" customHeight="1">
      <c r="A487" s="26"/>
      <c r="B487" s="19"/>
      <c r="C487" s="20"/>
      <c r="D487" s="21"/>
      <c r="E487" s="22"/>
      <c r="F487" s="22"/>
      <c r="G487" s="8"/>
      <c r="H487" s="2"/>
    </row>
    <row r="488" ht="15.75" customHeight="1">
      <c r="A488" s="26"/>
      <c r="B488" s="19"/>
      <c r="C488" s="20"/>
      <c r="D488" s="21"/>
      <c r="E488" s="22"/>
      <c r="F488" s="22"/>
      <c r="G488" s="8"/>
      <c r="H488" s="2"/>
    </row>
    <row r="489" ht="15.75" customHeight="1">
      <c r="A489" s="26"/>
      <c r="B489" s="19"/>
      <c r="C489" s="20"/>
      <c r="D489" s="21"/>
      <c r="E489" s="22"/>
      <c r="F489" s="22"/>
      <c r="G489" s="8"/>
      <c r="H489" s="2"/>
    </row>
    <row r="490" ht="15.75" customHeight="1">
      <c r="A490" s="26"/>
      <c r="B490" s="19"/>
      <c r="C490" s="20"/>
      <c r="D490" s="21"/>
      <c r="E490" s="22"/>
      <c r="F490" s="22"/>
      <c r="G490" s="8"/>
      <c r="H490" s="2"/>
    </row>
    <row r="491" ht="15.75" customHeight="1">
      <c r="A491" s="26"/>
      <c r="B491" s="19"/>
      <c r="C491" s="20"/>
      <c r="D491" s="21"/>
      <c r="E491" s="22"/>
      <c r="F491" s="22"/>
      <c r="G491" s="8"/>
      <c r="H491" s="2"/>
    </row>
    <row r="492" ht="15.75" customHeight="1">
      <c r="A492" s="26"/>
      <c r="B492" s="19"/>
      <c r="C492" s="20"/>
      <c r="D492" s="21"/>
      <c r="E492" s="22"/>
      <c r="F492" s="22"/>
      <c r="G492" s="8"/>
      <c r="H492" s="2"/>
    </row>
    <row r="493" ht="15.75" customHeight="1">
      <c r="A493" s="26"/>
      <c r="B493" s="19"/>
      <c r="C493" s="20"/>
      <c r="D493" s="21"/>
      <c r="E493" s="22"/>
      <c r="F493" s="22"/>
      <c r="G493" s="8"/>
      <c r="H493" s="2"/>
    </row>
    <row r="494" ht="15.75" customHeight="1">
      <c r="A494" s="26"/>
      <c r="B494" s="19"/>
      <c r="C494" s="20"/>
      <c r="D494" s="21"/>
      <c r="E494" s="22"/>
      <c r="F494" s="22"/>
      <c r="G494" s="8"/>
      <c r="H494" s="2"/>
    </row>
    <row r="495" ht="15.75" customHeight="1">
      <c r="A495" s="26"/>
      <c r="B495" s="19"/>
      <c r="C495" s="20"/>
      <c r="D495" s="21"/>
      <c r="E495" s="22"/>
      <c r="F495" s="22"/>
      <c r="G495" s="8"/>
      <c r="H495" s="2"/>
    </row>
    <row r="496" ht="15.75" customHeight="1">
      <c r="A496" s="26"/>
      <c r="B496" s="19"/>
      <c r="C496" s="20"/>
      <c r="D496" s="21"/>
      <c r="E496" s="22"/>
      <c r="F496" s="22"/>
      <c r="G496" s="8"/>
      <c r="H496" s="2"/>
    </row>
    <row r="497" ht="15.75" customHeight="1">
      <c r="A497" s="26"/>
      <c r="B497" s="19"/>
      <c r="C497" s="20"/>
      <c r="D497" s="21"/>
      <c r="E497" s="22"/>
      <c r="F497" s="22"/>
      <c r="G497" s="8"/>
      <c r="H497" s="2"/>
    </row>
    <row r="498" ht="15.75" customHeight="1">
      <c r="A498" s="26"/>
      <c r="B498" s="19"/>
      <c r="C498" s="20"/>
      <c r="D498" s="21"/>
      <c r="E498" s="22"/>
      <c r="F498" s="22"/>
      <c r="G498" s="8"/>
      <c r="H498" s="2"/>
    </row>
    <row r="499" ht="15.75" customHeight="1">
      <c r="A499" s="26"/>
      <c r="B499" s="19"/>
      <c r="C499" s="20"/>
      <c r="D499" s="21"/>
      <c r="E499" s="22"/>
      <c r="F499" s="22"/>
      <c r="G499" s="8"/>
      <c r="H499" s="2"/>
    </row>
    <row r="500" ht="15.75" customHeight="1">
      <c r="A500" s="26"/>
      <c r="B500" s="19"/>
      <c r="C500" s="20"/>
      <c r="D500" s="21"/>
      <c r="E500" s="22"/>
      <c r="F500" s="22"/>
      <c r="G500" s="8"/>
      <c r="H500" s="2"/>
    </row>
    <row r="501" ht="15.75" customHeight="1">
      <c r="A501" s="26"/>
      <c r="B501" s="19"/>
      <c r="C501" s="20"/>
      <c r="D501" s="21"/>
      <c r="E501" s="22"/>
      <c r="F501" s="22"/>
      <c r="G501" s="8"/>
      <c r="H501" s="2"/>
    </row>
    <row r="502" ht="15.75" customHeight="1">
      <c r="A502" s="26"/>
      <c r="B502" s="19"/>
      <c r="C502" s="20"/>
      <c r="D502" s="21"/>
      <c r="E502" s="22"/>
      <c r="F502" s="22"/>
      <c r="G502" s="8"/>
      <c r="H502" s="2"/>
    </row>
    <row r="503" ht="15.75" customHeight="1">
      <c r="A503" s="26"/>
      <c r="B503" s="19"/>
      <c r="C503" s="20"/>
      <c r="D503" s="21"/>
      <c r="E503" s="22"/>
      <c r="F503" s="22"/>
      <c r="G503" s="8"/>
      <c r="H503" s="2"/>
    </row>
    <row r="504" ht="15.75" customHeight="1">
      <c r="A504" s="26"/>
      <c r="B504" s="19"/>
      <c r="C504" s="20"/>
      <c r="D504" s="21"/>
      <c r="E504" s="22"/>
      <c r="F504" s="22"/>
      <c r="G504" s="8"/>
      <c r="H504" s="2"/>
    </row>
    <row r="505" ht="15.75" customHeight="1">
      <c r="A505" s="26"/>
      <c r="B505" s="19"/>
      <c r="C505" s="20"/>
      <c r="D505" s="21"/>
      <c r="E505" s="22"/>
      <c r="F505" s="22"/>
      <c r="G505" s="8"/>
      <c r="H505" s="2"/>
    </row>
    <row r="506" ht="15.75" customHeight="1">
      <c r="A506" s="26"/>
      <c r="B506" s="19"/>
      <c r="C506" s="20"/>
      <c r="D506" s="21"/>
      <c r="E506" s="22"/>
      <c r="F506" s="22"/>
      <c r="G506" s="8"/>
      <c r="H506" s="2"/>
    </row>
    <row r="507" ht="15.75" customHeight="1">
      <c r="A507" s="26"/>
      <c r="B507" s="19"/>
      <c r="C507" s="20"/>
      <c r="D507" s="21"/>
      <c r="E507" s="22"/>
      <c r="F507" s="22"/>
      <c r="G507" s="8"/>
      <c r="H507" s="2"/>
    </row>
    <row r="508" ht="15.75" customHeight="1">
      <c r="A508" s="26"/>
      <c r="B508" s="19"/>
      <c r="C508" s="20"/>
      <c r="D508" s="21"/>
      <c r="E508" s="22"/>
      <c r="F508" s="22"/>
      <c r="G508" s="8"/>
      <c r="H508" s="2"/>
    </row>
    <row r="509" ht="15.75" customHeight="1">
      <c r="A509" s="26"/>
      <c r="B509" s="19"/>
      <c r="C509" s="20"/>
      <c r="D509" s="21"/>
      <c r="E509" s="22"/>
      <c r="F509" s="22"/>
      <c r="G509" s="8"/>
      <c r="H509" s="2"/>
    </row>
    <row r="510" ht="15.75" customHeight="1">
      <c r="A510" s="26"/>
      <c r="B510" s="19"/>
      <c r="C510" s="20"/>
      <c r="D510" s="21"/>
      <c r="E510" s="22"/>
      <c r="F510" s="22"/>
      <c r="G510" s="8"/>
      <c r="H510" s="2"/>
    </row>
    <row r="511" ht="15.75" customHeight="1">
      <c r="A511" s="26"/>
      <c r="B511" s="19"/>
      <c r="C511" s="20"/>
      <c r="D511" s="21"/>
      <c r="E511" s="22"/>
      <c r="F511" s="22"/>
      <c r="G511" s="8"/>
      <c r="H511" s="2"/>
    </row>
    <row r="512" ht="15.75" customHeight="1">
      <c r="A512" s="26"/>
      <c r="B512" s="19"/>
      <c r="C512" s="20"/>
      <c r="D512" s="21"/>
      <c r="E512" s="22"/>
      <c r="F512" s="22"/>
      <c r="G512" s="8"/>
      <c r="H512" s="2"/>
    </row>
    <row r="513" ht="15.75" customHeight="1">
      <c r="A513" s="26"/>
      <c r="B513" s="19"/>
      <c r="C513" s="20"/>
      <c r="D513" s="21"/>
      <c r="E513" s="22"/>
      <c r="F513" s="22"/>
      <c r="G513" s="8"/>
      <c r="H513" s="2"/>
    </row>
    <row r="514" ht="15.75" customHeight="1">
      <c r="A514" s="26"/>
      <c r="B514" s="19"/>
      <c r="C514" s="20"/>
      <c r="D514" s="21"/>
      <c r="E514" s="22"/>
      <c r="F514" s="22"/>
      <c r="G514" s="8"/>
      <c r="H514" s="2"/>
    </row>
    <row r="515" ht="15.75" customHeight="1">
      <c r="A515" s="26"/>
      <c r="B515" s="19"/>
      <c r="C515" s="20"/>
      <c r="D515" s="21"/>
      <c r="E515" s="22"/>
      <c r="F515" s="22"/>
      <c r="G515" s="8"/>
      <c r="H515" s="2"/>
    </row>
    <row r="516" ht="15.75" customHeight="1">
      <c r="A516" s="26"/>
      <c r="B516" s="19"/>
      <c r="C516" s="20"/>
      <c r="D516" s="21"/>
      <c r="E516" s="22"/>
      <c r="F516" s="22"/>
      <c r="G516" s="8"/>
      <c r="H516" s="2"/>
    </row>
    <row r="517" ht="15.75" customHeight="1">
      <c r="A517" s="26"/>
      <c r="B517" s="19"/>
      <c r="C517" s="20"/>
      <c r="D517" s="21"/>
      <c r="E517" s="22"/>
      <c r="F517" s="22"/>
      <c r="G517" s="8"/>
      <c r="H517" s="2"/>
    </row>
    <row r="518" ht="15.75" customHeight="1">
      <c r="A518" s="26"/>
      <c r="B518" s="19"/>
      <c r="C518" s="20"/>
      <c r="D518" s="21"/>
      <c r="E518" s="22"/>
      <c r="F518" s="22"/>
      <c r="G518" s="8"/>
      <c r="H518" s="2"/>
    </row>
    <row r="519" ht="15.75" customHeight="1">
      <c r="A519" s="26"/>
      <c r="B519" s="19"/>
      <c r="C519" s="20"/>
      <c r="D519" s="21"/>
      <c r="E519" s="22"/>
      <c r="F519" s="22"/>
      <c r="G519" s="8"/>
      <c r="H519" s="2"/>
    </row>
    <row r="520" ht="15.75" customHeight="1">
      <c r="A520" s="26"/>
      <c r="B520" s="19"/>
      <c r="C520" s="20"/>
      <c r="D520" s="21"/>
      <c r="E520" s="22"/>
      <c r="F520" s="22"/>
      <c r="G520" s="8"/>
      <c r="H520" s="2"/>
    </row>
    <row r="521" ht="15.75" customHeight="1">
      <c r="A521" s="26"/>
      <c r="B521" s="19"/>
      <c r="C521" s="20"/>
      <c r="D521" s="21"/>
      <c r="E521" s="22"/>
      <c r="F521" s="22"/>
      <c r="G521" s="8"/>
      <c r="H521" s="2"/>
    </row>
    <row r="522" ht="15.75" customHeight="1">
      <c r="A522" s="26"/>
      <c r="B522" s="19"/>
      <c r="C522" s="20"/>
      <c r="D522" s="21"/>
      <c r="E522" s="22"/>
      <c r="F522" s="22"/>
      <c r="G522" s="8"/>
      <c r="H522" s="2"/>
    </row>
    <row r="523" ht="15.75" customHeight="1">
      <c r="A523" s="26"/>
      <c r="B523" s="19"/>
      <c r="C523" s="20"/>
      <c r="D523" s="21"/>
      <c r="E523" s="22"/>
      <c r="F523" s="22"/>
      <c r="G523" s="8"/>
      <c r="H523" s="2"/>
    </row>
    <row r="524" ht="15.75" customHeight="1">
      <c r="A524" s="26"/>
      <c r="B524" s="19"/>
      <c r="C524" s="20"/>
      <c r="D524" s="21"/>
      <c r="E524" s="22"/>
      <c r="F524" s="22"/>
      <c r="G524" s="8"/>
      <c r="H524" s="2"/>
    </row>
    <row r="525" ht="15.75" customHeight="1">
      <c r="A525" s="26"/>
      <c r="B525" s="19"/>
      <c r="C525" s="20"/>
      <c r="D525" s="21"/>
      <c r="E525" s="22"/>
      <c r="F525" s="22"/>
      <c r="G525" s="8"/>
      <c r="H525" s="2"/>
    </row>
    <row r="526" ht="15.75" customHeight="1">
      <c r="A526" s="26"/>
      <c r="B526" s="19"/>
      <c r="C526" s="20"/>
      <c r="D526" s="21"/>
      <c r="E526" s="22"/>
      <c r="F526" s="22"/>
      <c r="G526" s="8"/>
      <c r="H526" s="2"/>
    </row>
    <row r="527" ht="15.75" customHeight="1">
      <c r="A527" s="26"/>
      <c r="B527" s="19"/>
      <c r="C527" s="20"/>
      <c r="D527" s="21"/>
      <c r="E527" s="22"/>
      <c r="F527" s="22"/>
      <c r="G527" s="8"/>
      <c r="H527" s="2"/>
    </row>
    <row r="528" ht="15.75" customHeight="1">
      <c r="A528" s="26"/>
      <c r="B528" s="19"/>
      <c r="C528" s="20"/>
      <c r="D528" s="21"/>
      <c r="E528" s="22"/>
      <c r="F528" s="22"/>
      <c r="G528" s="8"/>
      <c r="H528" s="2"/>
    </row>
    <row r="529" ht="15.75" customHeight="1">
      <c r="A529" s="26"/>
      <c r="B529" s="19"/>
      <c r="C529" s="20"/>
      <c r="D529" s="21"/>
      <c r="E529" s="22"/>
      <c r="F529" s="22"/>
      <c r="G529" s="8"/>
      <c r="H529" s="2"/>
    </row>
    <row r="530" ht="15.75" customHeight="1">
      <c r="A530" s="26"/>
      <c r="B530" s="19"/>
      <c r="C530" s="20"/>
      <c r="D530" s="21"/>
      <c r="E530" s="22"/>
      <c r="F530" s="22"/>
      <c r="G530" s="8"/>
      <c r="H530" s="2"/>
    </row>
    <row r="531" ht="15.75" customHeight="1">
      <c r="A531" s="26"/>
      <c r="B531" s="19"/>
      <c r="C531" s="20"/>
      <c r="D531" s="21"/>
      <c r="E531" s="22"/>
      <c r="F531" s="22"/>
      <c r="G531" s="8"/>
      <c r="H531" s="2"/>
    </row>
    <row r="532" ht="15.75" customHeight="1">
      <c r="A532" s="26"/>
      <c r="B532" s="19"/>
      <c r="C532" s="20"/>
      <c r="D532" s="21"/>
      <c r="E532" s="22"/>
      <c r="F532" s="22"/>
      <c r="G532" s="8"/>
      <c r="H532" s="2"/>
    </row>
    <row r="533" ht="15.75" customHeight="1">
      <c r="A533" s="26"/>
      <c r="B533" s="19"/>
      <c r="C533" s="20"/>
      <c r="D533" s="21"/>
      <c r="E533" s="22"/>
      <c r="F533" s="22"/>
      <c r="G533" s="8"/>
      <c r="H533" s="2"/>
    </row>
    <row r="534" ht="15.75" customHeight="1">
      <c r="A534" s="26"/>
      <c r="B534" s="19"/>
      <c r="C534" s="20"/>
      <c r="D534" s="21"/>
      <c r="E534" s="22"/>
      <c r="F534" s="22"/>
      <c r="G534" s="8"/>
      <c r="H534" s="2"/>
    </row>
    <row r="535" ht="15.75" customHeight="1">
      <c r="A535" s="26"/>
      <c r="B535" s="19"/>
      <c r="C535" s="20"/>
      <c r="D535" s="21"/>
      <c r="E535" s="22"/>
      <c r="F535" s="22"/>
      <c r="G535" s="8"/>
      <c r="H535" s="2"/>
    </row>
    <row r="536" ht="15.75" customHeight="1">
      <c r="A536" s="26"/>
      <c r="B536" s="19"/>
      <c r="C536" s="20"/>
      <c r="D536" s="21"/>
      <c r="E536" s="22"/>
      <c r="F536" s="22"/>
      <c r="G536" s="8"/>
      <c r="H536" s="2"/>
    </row>
    <row r="537" ht="15.75" customHeight="1">
      <c r="A537" s="26"/>
      <c r="B537" s="19"/>
      <c r="C537" s="20"/>
      <c r="D537" s="21"/>
      <c r="E537" s="22"/>
      <c r="F537" s="22"/>
      <c r="G537" s="8"/>
      <c r="H537" s="2"/>
    </row>
    <row r="538" ht="15.75" customHeight="1">
      <c r="A538" s="26"/>
      <c r="B538" s="19"/>
      <c r="C538" s="20"/>
      <c r="D538" s="21"/>
      <c r="E538" s="22"/>
      <c r="F538" s="22"/>
      <c r="G538" s="8"/>
      <c r="H538" s="2"/>
    </row>
    <row r="539" ht="15.75" customHeight="1">
      <c r="A539" s="26"/>
      <c r="B539" s="19"/>
      <c r="C539" s="20"/>
      <c r="D539" s="21"/>
      <c r="E539" s="22"/>
      <c r="F539" s="22"/>
      <c r="G539" s="8"/>
      <c r="H539" s="2"/>
    </row>
    <row r="540" ht="15.75" customHeight="1">
      <c r="A540" s="26"/>
      <c r="B540" s="19"/>
      <c r="C540" s="20"/>
      <c r="D540" s="21"/>
      <c r="E540" s="22"/>
      <c r="F540" s="22"/>
      <c r="G540" s="8"/>
      <c r="H540" s="2"/>
    </row>
    <row r="541" ht="15.75" customHeight="1">
      <c r="A541" s="26"/>
      <c r="B541" s="19"/>
      <c r="C541" s="20"/>
      <c r="D541" s="21"/>
      <c r="E541" s="22"/>
      <c r="F541" s="22"/>
      <c r="G541" s="8"/>
      <c r="H541" s="2"/>
    </row>
    <row r="542" ht="15.75" customHeight="1">
      <c r="A542" s="26"/>
      <c r="B542" s="19"/>
      <c r="C542" s="20"/>
      <c r="D542" s="21"/>
      <c r="E542" s="22"/>
      <c r="F542" s="22"/>
      <c r="G542" s="8"/>
      <c r="H542" s="2"/>
    </row>
    <row r="543" ht="15.75" customHeight="1">
      <c r="A543" s="26"/>
      <c r="B543" s="19"/>
      <c r="C543" s="20"/>
      <c r="D543" s="21"/>
      <c r="E543" s="22"/>
      <c r="F543" s="22"/>
      <c r="G543" s="8"/>
      <c r="H543" s="2"/>
    </row>
    <row r="544" ht="15.75" customHeight="1">
      <c r="A544" s="26"/>
      <c r="B544" s="19"/>
      <c r="C544" s="20"/>
      <c r="D544" s="21"/>
      <c r="E544" s="22"/>
      <c r="F544" s="22"/>
      <c r="G544" s="8"/>
      <c r="H544" s="2"/>
    </row>
    <row r="545" ht="15.75" customHeight="1">
      <c r="A545" s="26"/>
      <c r="B545" s="19"/>
      <c r="C545" s="20"/>
      <c r="D545" s="21"/>
      <c r="E545" s="22"/>
      <c r="F545" s="22"/>
      <c r="G545" s="8"/>
      <c r="H545" s="2"/>
    </row>
    <row r="546" ht="15.75" customHeight="1">
      <c r="A546" s="26"/>
      <c r="B546" s="19"/>
      <c r="C546" s="20"/>
      <c r="D546" s="21"/>
      <c r="E546" s="22"/>
      <c r="F546" s="22"/>
      <c r="G546" s="8"/>
      <c r="H546" s="2"/>
    </row>
    <row r="547" ht="15.75" customHeight="1">
      <c r="A547" s="26"/>
      <c r="B547" s="19"/>
      <c r="C547" s="20"/>
      <c r="D547" s="21"/>
      <c r="E547" s="22"/>
      <c r="F547" s="22"/>
      <c r="G547" s="8"/>
      <c r="H547" s="2"/>
    </row>
    <row r="548" ht="15.75" customHeight="1">
      <c r="A548" s="26"/>
      <c r="B548" s="19"/>
      <c r="C548" s="20"/>
      <c r="D548" s="21"/>
      <c r="E548" s="22"/>
      <c r="F548" s="22"/>
      <c r="G548" s="8"/>
      <c r="H548" s="2"/>
    </row>
    <row r="549" ht="15.75" customHeight="1">
      <c r="A549" s="26"/>
      <c r="B549" s="19"/>
      <c r="C549" s="20"/>
      <c r="D549" s="21"/>
      <c r="E549" s="22"/>
      <c r="F549" s="22"/>
      <c r="G549" s="8"/>
      <c r="H549" s="2"/>
    </row>
    <row r="550" ht="15.75" customHeight="1">
      <c r="A550" s="26"/>
      <c r="B550" s="19"/>
      <c r="C550" s="20"/>
      <c r="D550" s="21"/>
      <c r="E550" s="22"/>
      <c r="F550" s="22"/>
      <c r="G550" s="8"/>
      <c r="H550" s="2"/>
    </row>
    <row r="551" ht="15.75" customHeight="1">
      <c r="A551" s="26"/>
      <c r="B551" s="19"/>
      <c r="C551" s="20"/>
      <c r="D551" s="21"/>
      <c r="E551" s="22"/>
      <c r="F551" s="22"/>
      <c r="G551" s="8"/>
      <c r="H551" s="2"/>
    </row>
    <row r="552" ht="15.75" customHeight="1">
      <c r="A552" s="26"/>
      <c r="B552" s="19"/>
      <c r="C552" s="20"/>
      <c r="D552" s="21"/>
      <c r="E552" s="22"/>
      <c r="F552" s="22"/>
      <c r="G552" s="8"/>
      <c r="H552" s="2"/>
    </row>
    <row r="553" ht="15.75" customHeight="1">
      <c r="A553" s="26"/>
      <c r="B553" s="19"/>
      <c r="C553" s="20"/>
      <c r="D553" s="21"/>
      <c r="E553" s="22"/>
      <c r="F553" s="22"/>
      <c r="G553" s="8"/>
      <c r="H553" s="2"/>
    </row>
    <row r="554" ht="15.75" customHeight="1">
      <c r="A554" s="26"/>
      <c r="B554" s="19"/>
      <c r="C554" s="20"/>
      <c r="D554" s="21"/>
      <c r="E554" s="22"/>
      <c r="F554" s="22"/>
      <c r="G554" s="8"/>
      <c r="H554" s="2"/>
    </row>
    <row r="555" ht="15.75" customHeight="1">
      <c r="A555" s="26"/>
      <c r="B555" s="19"/>
      <c r="C555" s="20"/>
      <c r="D555" s="21"/>
      <c r="E555" s="22"/>
      <c r="F555" s="22"/>
      <c r="G555" s="8"/>
      <c r="H555" s="2"/>
    </row>
    <row r="556" ht="15.75" customHeight="1">
      <c r="A556" s="26"/>
      <c r="B556" s="19"/>
      <c r="C556" s="20"/>
      <c r="D556" s="21"/>
      <c r="E556" s="22"/>
      <c r="F556" s="22"/>
      <c r="G556" s="8"/>
      <c r="H556" s="2"/>
    </row>
    <row r="557" ht="15.75" customHeight="1">
      <c r="A557" s="26"/>
      <c r="B557" s="19"/>
      <c r="C557" s="20"/>
      <c r="D557" s="21"/>
      <c r="E557" s="22"/>
      <c r="F557" s="22"/>
      <c r="G557" s="8"/>
      <c r="H557" s="2"/>
    </row>
    <row r="558" ht="15.75" customHeight="1">
      <c r="A558" s="26"/>
      <c r="B558" s="19"/>
      <c r="C558" s="20"/>
      <c r="D558" s="21"/>
      <c r="E558" s="22"/>
      <c r="F558" s="22"/>
      <c r="G558" s="8"/>
      <c r="H558" s="2"/>
    </row>
    <row r="559" ht="15.75" customHeight="1">
      <c r="A559" s="26"/>
      <c r="B559" s="19"/>
      <c r="C559" s="20"/>
      <c r="D559" s="21"/>
      <c r="E559" s="22"/>
      <c r="F559" s="22"/>
      <c r="G559" s="8"/>
      <c r="H559" s="2"/>
    </row>
    <row r="560" ht="15.75" customHeight="1">
      <c r="A560" s="26"/>
      <c r="B560" s="19"/>
      <c r="C560" s="20"/>
      <c r="D560" s="21"/>
      <c r="E560" s="22"/>
      <c r="F560" s="22"/>
      <c r="G560" s="8"/>
      <c r="H560" s="2"/>
    </row>
    <row r="561" ht="15.75" customHeight="1">
      <c r="A561" s="26"/>
      <c r="B561" s="19"/>
      <c r="C561" s="20"/>
      <c r="D561" s="21"/>
      <c r="E561" s="22"/>
      <c r="F561" s="22"/>
      <c r="G561" s="8"/>
      <c r="H561" s="2"/>
    </row>
    <row r="562" ht="15.75" customHeight="1">
      <c r="A562" s="26"/>
      <c r="B562" s="19"/>
      <c r="C562" s="20"/>
      <c r="D562" s="21"/>
      <c r="E562" s="22"/>
      <c r="F562" s="22"/>
      <c r="G562" s="8"/>
      <c r="H562" s="2"/>
    </row>
    <row r="563" ht="15.75" customHeight="1">
      <c r="A563" s="26"/>
      <c r="B563" s="19"/>
      <c r="C563" s="20"/>
      <c r="D563" s="21"/>
      <c r="E563" s="22"/>
      <c r="F563" s="22"/>
      <c r="G563" s="8"/>
      <c r="H563" s="2"/>
    </row>
    <row r="564" ht="15.75" customHeight="1">
      <c r="A564" s="26"/>
      <c r="B564" s="19"/>
      <c r="C564" s="20"/>
      <c r="D564" s="21"/>
      <c r="E564" s="22"/>
      <c r="F564" s="22"/>
      <c r="G564" s="8"/>
      <c r="H564" s="2"/>
    </row>
    <row r="565" ht="15.75" customHeight="1">
      <c r="A565" s="26"/>
      <c r="B565" s="19"/>
      <c r="C565" s="20"/>
      <c r="D565" s="21"/>
      <c r="E565" s="22"/>
      <c r="F565" s="22"/>
      <c r="G565" s="8"/>
      <c r="H565" s="2"/>
    </row>
    <row r="566" ht="15.75" customHeight="1">
      <c r="A566" s="26"/>
      <c r="B566" s="19"/>
      <c r="C566" s="20"/>
      <c r="D566" s="21"/>
      <c r="E566" s="22"/>
      <c r="F566" s="22"/>
      <c r="G566" s="8"/>
      <c r="H566" s="2"/>
    </row>
    <row r="567" ht="15.75" customHeight="1">
      <c r="A567" s="26"/>
      <c r="B567" s="19"/>
      <c r="C567" s="20"/>
      <c r="D567" s="21"/>
      <c r="E567" s="22"/>
      <c r="F567" s="22"/>
      <c r="G567" s="8"/>
      <c r="H567" s="2"/>
    </row>
    <row r="568" ht="15.75" customHeight="1">
      <c r="A568" s="26"/>
      <c r="B568" s="19"/>
      <c r="C568" s="20"/>
      <c r="D568" s="21"/>
      <c r="E568" s="22"/>
      <c r="F568" s="22"/>
      <c r="G568" s="8"/>
      <c r="H568" s="2"/>
    </row>
    <row r="569" ht="15.75" customHeight="1">
      <c r="A569" s="26"/>
      <c r="B569" s="19"/>
      <c r="C569" s="20"/>
      <c r="D569" s="21"/>
      <c r="E569" s="22"/>
      <c r="F569" s="22"/>
      <c r="G569" s="8"/>
      <c r="H569" s="2"/>
    </row>
    <row r="570" ht="15.75" customHeight="1">
      <c r="A570" s="26"/>
      <c r="B570" s="19"/>
      <c r="C570" s="20"/>
      <c r="D570" s="21"/>
      <c r="E570" s="22"/>
      <c r="F570" s="22"/>
      <c r="G570" s="8"/>
      <c r="H570" s="2"/>
    </row>
    <row r="571" ht="15.75" customHeight="1">
      <c r="A571" s="26"/>
      <c r="B571" s="19"/>
      <c r="C571" s="20"/>
      <c r="D571" s="21"/>
      <c r="E571" s="22"/>
      <c r="F571" s="22"/>
      <c r="G571" s="8"/>
      <c r="H571" s="2"/>
    </row>
    <row r="572" ht="15.75" customHeight="1">
      <c r="A572" s="26"/>
      <c r="B572" s="19"/>
      <c r="C572" s="20"/>
      <c r="D572" s="21"/>
      <c r="E572" s="22"/>
      <c r="F572" s="22"/>
      <c r="G572" s="8"/>
      <c r="H572" s="2"/>
    </row>
    <row r="573" ht="15.75" customHeight="1">
      <c r="A573" s="26"/>
      <c r="B573" s="19"/>
      <c r="C573" s="20"/>
      <c r="D573" s="21"/>
      <c r="E573" s="22"/>
      <c r="F573" s="22"/>
      <c r="G573" s="8"/>
      <c r="H573" s="2"/>
    </row>
    <row r="574" ht="15.75" customHeight="1">
      <c r="A574" s="26"/>
      <c r="B574" s="19"/>
      <c r="C574" s="20"/>
      <c r="D574" s="21"/>
      <c r="E574" s="22"/>
      <c r="F574" s="22"/>
      <c r="G574" s="8"/>
      <c r="H574" s="2"/>
    </row>
    <row r="575" ht="15.75" customHeight="1">
      <c r="A575" s="26"/>
      <c r="B575" s="19"/>
      <c r="C575" s="20"/>
      <c r="D575" s="21"/>
      <c r="E575" s="22"/>
      <c r="F575" s="22"/>
      <c r="G575" s="8"/>
      <c r="H575" s="2"/>
    </row>
    <row r="576" ht="15.75" customHeight="1">
      <c r="A576" s="26"/>
      <c r="B576" s="19"/>
      <c r="C576" s="20"/>
      <c r="D576" s="21"/>
      <c r="E576" s="22"/>
      <c r="F576" s="22"/>
      <c r="G576" s="8"/>
      <c r="H576" s="2"/>
    </row>
    <row r="577" ht="15.75" customHeight="1">
      <c r="A577" s="26"/>
      <c r="B577" s="19"/>
      <c r="C577" s="20"/>
      <c r="D577" s="21"/>
      <c r="E577" s="22"/>
      <c r="F577" s="22"/>
      <c r="G577" s="8"/>
      <c r="H577" s="2"/>
    </row>
    <row r="578" ht="15.75" customHeight="1">
      <c r="A578" s="26"/>
      <c r="B578" s="19"/>
      <c r="C578" s="20"/>
      <c r="D578" s="21"/>
      <c r="E578" s="22"/>
      <c r="F578" s="22"/>
      <c r="G578" s="8"/>
      <c r="H578" s="2"/>
    </row>
    <row r="579" ht="15.75" customHeight="1">
      <c r="A579" s="26"/>
      <c r="B579" s="19"/>
      <c r="C579" s="20"/>
      <c r="D579" s="21"/>
      <c r="E579" s="22"/>
      <c r="F579" s="22"/>
      <c r="G579" s="8"/>
      <c r="H579" s="2"/>
    </row>
    <row r="580" ht="15.75" customHeight="1">
      <c r="A580" s="26"/>
      <c r="B580" s="19"/>
      <c r="C580" s="20"/>
      <c r="D580" s="21"/>
      <c r="E580" s="22"/>
      <c r="F580" s="22"/>
      <c r="G580" s="8"/>
      <c r="H580" s="2"/>
    </row>
    <row r="581" ht="15.75" customHeight="1">
      <c r="A581" s="26"/>
      <c r="B581" s="19"/>
      <c r="C581" s="20"/>
      <c r="D581" s="21"/>
      <c r="E581" s="22"/>
      <c r="F581" s="22"/>
      <c r="G581" s="8"/>
      <c r="H581" s="2"/>
    </row>
    <row r="582" ht="15.75" customHeight="1">
      <c r="A582" s="26"/>
      <c r="B582" s="19"/>
      <c r="C582" s="20"/>
      <c r="D582" s="21"/>
      <c r="E582" s="22"/>
      <c r="F582" s="22"/>
      <c r="G582" s="8"/>
      <c r="H582" s="2"/>
    </row>
    <row r="583" ht="15.75" customHeight="1">
      <c r="A583" s="26"/>
      <c r="B583" s="19"/>
      <c r="C583" s="20"/>
      <c r="D583" s="21"/>
      <c r="E583" s="22"/>
      <c r="F583" s="22"/>
      <c r="G583" s="8"/>
      <c r="H583" s="2"/>
    </row>
    <row r="584" ht="15.75" customHeight="1">
      <c r="A584" s="26"/>
      <c r="B584" s="19"/>
      <c r="C584" s="20"/>
      <c r="D584" s="21"/>
      <c r="E584" s="22"/>
      <c r="F584" s="22"/>
      <c r="G584" s="8"/>
      <c r="H584" s="2"/>
    </row>
    <row r="585" ht="15.75" customHeight="1">
      <c r="A585" s="26"/>
      <c r="B585" s="19"/>
      <c r="C585" s="20"/>
      <c r="D585" s="21"/>
      <c r="E585" s="22"/>
      <c r="F585" s="22"/>
      <c r="G585" s="8"/>
      <c r="H585" s="2"/>
    </row>
    <row r="586" ht="15.75" customHeight="1">
      <c r="A586" s="26"/>
      <c r="B586" s="19"/>
      <c r="C586" s="20"/>
      <c r="D586" s="21"/>
      <c r="E586" s="22"/>
      <c r="F586" s="22"/>
      <c r="G586" s="8"/>
      <c r="H586" s="2"/>
    </row>
    <row r="587" ht="15.75" customHeight="1">
      <c r="A587" s="26"/>
      <c r="B587" s="19"/>
      <c r="C587" s="20"/>
      <c r="D587" s="21"/>
      <c r="E587" s="22"/>
      <c r="F587" s="22"/>
      <c r="G587" s="8"/>
      <c r="H587" s="2"/>
    </row>
    <row r="588" ht="15.75" customHeight="1">
      <c r="A588" s="26"/>
      <c r="B588" s="19"/>
      <c r="C588" s="20"/>
      <c r="D588" s="21"/>
      <c r="E588" s="22"/>
      <c r="F588" s="22"/>
      <c r="G588" s="8"/>
      <c r="H588" s="2"/>
    </row>
    <row r="589" ht="15.75" customHeight="1">
      <c r="A589" s="26"/>
      <c r="B589" s="19"/>
      <c r="C589" s="20"/>
      <c r="D589" s="21"/>
      <c r="E589" s="22"/>
      <c r="F589" s="22"/>
      <c r="G589" s="8"/>
      <c r="H589" s="2"/>
    </row>
    <row r="590" ht="15.75" customHeight="1">
      <c r="A590" s="26"/>
      <c r="B590" s="19"/>
      <c r="C590" s="20"/>
      <c r="D590" s="21"/>
      <c r="E590" s="22"/>
      <c r="F590" s="22"/>
      <c r="G590" s="8"/>
      <c r="H590" s="2"/>
    </row>
    <row r="591" ht="15.75" customHeight="1">
      <c r="A591" s="26"/>
      <c r="B591" s="19"/>
      <c r="C591" s="20"/>
      <c r="D591" s="21"/>
      <c r="E591" s="22"/>
      <c r="F591" s="22"/>
      <c r="G591" s="8"/>
      <c r="H591" s="2"/>
    </row>
    <row r="592" ht="15.75" customHeight="1">
      <c r="A592" s="26"/>
      <c r="B592" s="19"/>
      <c r="C592" s="20"/>
      <c r="D592" s="21"/>
      <c r="E592" s="22"/>
      <c r="F592" s="22"/>
      <c r="G592" s="8"/>
      <c r="H592" s="2"/>
    </row>
    <row r="593" ht="15.75" customHeight="1">
      <c r="A593" s="26"/>
      <c r="B593" s="19"/>
      <c r="C593" s="20"/>
      <c r="D593" s="21"/>
      <c r="E593" s="22"/>
      <c r="F593" s="22"/>
      <c r="G593" s="8"/>
      <c r="H593" s="2"/>
    </row>
    <row r="594" ht="15.75" customHeight="1">
      <c r="A594" s="26"/>
      <c r="B594" s="19"/>
      <c r="C594" s="20"/>
      <c r="D594" s="21"/>
      <c r="E594" s="22"/>
      <c r="F594" s="22"/>
      <c r="G594" s="8"/>
      <c r="H594" s="2"/>
    </row>
    <row r="595" ht="15.75" customHeight="1">
      <c r="A595" s="26"/>
      <c r="B595" s="19"/>
      <c r="C595" s="20"/>
      <c r="D595" s="21"/>
      <c r="E595" s="22"/>
      <c r="F595" s="22"/>
      <c r="G595" s="8"/>
      <c r="H595" s="2"/>
    </row>
    <row r="596" ht="15.75" customHeight="1">
      <c r="A596" s="26"/>
      <c r="B596" s="19"/>
      <c r="C596" s="20"/>
      <c r="D596" s="21"/>
      <c r="E596" s="22"/>
      <c r="F596" s="22"/>
      <c r="G596" s="8"/>
      <c r="H596" s="2"/>
    </row>
    <row r="597" ht="15.75" customHeight="1">
      <c r="A597" s="26"/>
      <c r="B597" s="19"/>
      <c r="C597" s="20"/>
      <c r="D597" s="21"/>
      <c r="E597" s="22"/>
      <c r="F597" s="22"/>
      <c r="G597" s="8"/>
      <c r="H597" s="2"/>
    </row>
    <row r="598" ht="15.75" customHeight="1">
      <c r="A598" s="26"/>
      <c r="B598" s="19"/>
      <c r="C598" s="20"/>
      <c r="D598" s="21"/>
      <c r="E598" s="22"/>
      <c r="F598" s="22"/>
      <c r="G598" s="8"/>
      <c r="H598" s="2"/>
    </row>
    <row r="599" ht="15.75" customHeight="1">
      <c r="A599" s="26"/>
      <c r="B599" s="19"/>
      <c r="C599" s="20"/>
      <c r="D599" s="21"/>
      <c r="E599" s="22"/>
      <c r="F599" s="22"/>
      <c r="G599" s="8"/>
      <c r="H599" s="2"/>
    </row>
    <row r="600" ht="15.75" customHeight="1">
      <c r="A600" s="26"/>
      <c r="B600" s="19"/>
      <c r="C600" s="20"/>
      <c r="D600" s="21"/>
      <c r="E600" s="22"/>
      <c r="F600" s="22"/>
      <c r="G600" s="8"/>
      <c r="H600" s="2"/>
    </row>
    <row r="601" ht="15.75" customHeight="1">
      <c r="A601" s="26"/>
      <c r="B601" s="19"/>
      <c r="C601" s="20"/>
      <c r="D601" s="21"/>
      <c r="E601" s="22"/>
      <c r="F601" s="22"/>
      <c r="G601" s="8"/>
      <c r="H601" s="2"/>
    </row>
    <row r="602" ht="15.75" customHeight="1">
      <c r="A602" s="26"/>
      <c r="B602" s="19"/>
      <c r="C602" s="20"/>
      <c r="D602" s="21"/>
      <c r="E602" s="22"/>
      <c r="F602" s="22"/>
      <c r="G602" s="8"/>
      <c r="H602" s="2"/>
    </row>
    <row r="603" ht="15.75" customHeight="1">
      <c r="A603" s="26"/>
      <c r="B603" s="19"/>
      <c r="C603" s="20"/>
      <c r="D603" s="21"/>
      <c r="E603" s="22"/>
      <c r="F603" s="22"/>
      <c r="G603" s="8"/>
      <c r="H603" s="2"/>
    </row>
    <row r="604" ht="15.75" customHeight="1">
      <c r="A604" s="26"/>
      <c r="B604" s="19"/>
      <c r="C604" s="20"/>
      <c r="D604" s="21"/>
      <c r="E604" s="22"/>
      <c r="F604" s="22"/>
      <c r="G604" s="8"/>
      <c r="H604" s="2"/>
    </row>
    <row r="605" ht="15.75" customHeight="1">
      <c r="A605" s="26"/>
      <c r="B605" s="19"/>
      <c r="C605" s="20"/>
      <c r="D605" s="21"/>
      <c r="E605" s="22"/>
      <c r="F605" s="22"/>
      <c r="G605" s="8"/>
      <c r="H605" s="2"/>
    </row>
    <row r="606" ht="15.75" customHeight="1">
      <c r="A606" s="26"/>
      <c r="B606" s="19"/>
      <c r="C606" s="20"/>
      <c r="D606" s="21"/>
      <c r="E606" s="22"/>
      <c r="F606" s="22"/>
      <c r="G606" s="8"/>
      <c r="H606" s="2"/>
    </row>
    <row r="607" ht="15.75" customHeight="1">
      <c r="A607" s="26"/>
      <c r="B607" s="19"/>
      <c r="C607" s="20"/>
      <c r="D607" s="21"/>
      <c r="E607" s="22"/>
      <c r="F607" s="22"/>
      <c r="G607" s="8"/>
      <c r="H607" s="2"/>
    </row>
    <row r="608" ht="15.75" customHeight="1">
      <c r="A608" s="26"/>
      <c r="B608" s="19"/>
      <c r="C608" s="20"/>
      <c r="D608" s="21"/>
      <c r="E608" s="22"/>
      <c r="F608" s="22"/>
      <c r="G608" s="8"/>
      <c r="H608" s="2"/>
    </row>
    <row r="609" ht="15.75" customHeight="1">
      <c r="A609" s="26"/>
      <c r="B609" s="19"/>
      <c r="C609" s="20"/>
      <c r="D609" s="21"/>
      <c r="E609" s="22"/>
      <c r="F609" s="22"/>
      <c r="G609" s="8"/>
      <c r="H609" s="2"/>
    </row>
    <row r="610" ht="15.75" customHeight="1">
      <c r="A610" s="26"/>
      <c r="B610" s="19"/>
      <c r="C610" s="20"/>
      <c r="D610" s="21"/>
      <c r="E610" s="22"/>
      <c r="F610" s="22"/>
      <c r="G610" s="8"/>
      <c r="H610" s="2"/>
    </row>
    <row r="611" ht="15.75" customHeight="1">
      <c r="A611" s="26"/>
      <c r="B611" s="19"/>
      <c r="C611" s="20"/>
      <c r="D611" s="21"/>
      <c r="E611" s="22"/>
      <c r="F611" s="22"/>
      <c r="G611" s="8"/>
      <c r="H611" s="2"/>
    </row>
    <row r="612" ht="15.75" customHeight="1">
      <c r="A612" s="26"/>
      <c r="B612" s="19"/>
      <c r="C612" s="20"/>
      <c r="D612" s="21"/>
      <c r="E612" s="22"/>
      <c r="F612" s="22"/>
      <c r="G612" s="8"/>
      <c r="H612" s="2"/>
    </row>
    <row r="613" ht="15.75" customHeight="1">
      <c r="A613" s="26"/>
      <c r="B613" s="19"/>
      <c r="C613" s="20"/>
      <c r="D613" s="21"/>
      <c r="E613" s="22"/>
      <c r="F613" s="22"/>
      <c r="G613" s="8"/>
      <c r="H613" s="2"/>
    </row>
    <row r="614" ht="15.75" customHeight="1">
      <c r="A614" s="26"/>
      <c r="B614" s="19"/>
      <c r="C614" s="20"/>
      <c r="D614" s="21"/>
      <c r="E614" s="22"/>
      <c r="F614" s="22"/>
      <c r="G614" s="8"/>
      <c r="H614" s="2"/>
    </row>
    <row r="615" ht="15.75" customHeight="1">
      <c r="A615" s="26"/>
      <c r="B615" s="19"/>
      <c r="C615" s="20"/>
      <c r="D615" s="21"/>
      <c r="E615" s="22"/>
      <c r="F615" s="22"/>
      <c r="G615" s="8"/>
      <c r="H615" s="2"/>
    </row>
    <row r="616" ht="15.75" customHeight="1">
      <c r="A616" s="26"/>
      <c r="B616" s="19"/>
      <c r="C616" s="20"/>
      <c r="D616" s="21"/>
      <c r="E616" s="22"/>
      <c r="F616" s="22"/>
      <c r="G616" s="8"/>
      <c r="H616" s="2"/>
    </row>
    <row r="617" ht="15.75" customHeight="1">
      <c r="A617" s="26"/>
      <c r="B617" s="19"/>
      <c r="C617" s="20"/>
      <c r="D617" s="21"/>
      <c r="E617" s="22"/>
      <c r="F617" s="22"/>
      <c r="G617" s="8"/>
      <c r="H617" s="2"/>
    </row>
    <row r="618" ht="15.75" customHeight="1">
      <c r="A618" s="26"/>
      <c r="B618" s="19"/>
      <c r="C618" s="20"/>
      <c r="D618" s="21"/>
      <c r="E618" s="22"/>
      <c r="F618" s="22"/>
      <c r="G618" s="8"/>
      <c r="H618" s="2"/>
    </row>
    <row r="619" ht="15.75" customHeight="1">
      <c r="A619" s="26"/>
      <c r="B619" s="19"/>
      <c r="C619" s="20"/>
      <c r="D619" s="21"/>
      <c r="E619" s="22"/>
      <c r="F619" s="22"/>
      <c r="G619" s="8"/>
      <c r="H619" s="2"/>
    </row>
    <row r="620" ht="15.75" customHeight="1">
      <c r="A620" s="26"/>
      <c r="B620" s="19"/>
      <c r="C620" s="20"/>
      <c r="D620" s="21"/>
      <c r="E620" s="22"/>
      <c r="F620" s="22"/>
      <c r="G620" s="8"/>
      <c r="H620" s="2"/>
    </row>
    <row r="621" ht="15.75" customHeight="1">
      <c r="A621" s="26"/>
      <c r="B621" s="19"/>
      <c r="C621" s="20"/>
      <c r="D621" s="21"/>
      <c r="E621" s="22"/>
      <c r="F621" s="22"/>
      <c r="G621" s="8"/>
      <c r="H621" s="2"/>
    </row>
    <row r="622" ht="15.75" customHeight="1">
      <c r="A622" s="26"/>
      <c r="B622" s="19"/>
      <c r="C622" s="20"/>
      <c r="D622" s="21"/>
      <c r="E622" s="22"/>
      <c r="F622" s="22"/>
      <c r="G622" s="8"/>
      <c r="H622" s="2"/>
    </row>
    <row r="623" ht="15.75" customHeight="1">
      <c r="A623" s="26"/>
      <c r="B623" s="19"/>
      <c r="C623" s="20"/>
      <c r="D623" s="21"/>
      <c r="E623" s="22"/>
      <c r="F623" s="22"/>
      <c r="G623" s="8"/>
      <c r="H623" s="2"/>
    </row>
    <row r="624" ht="15.75" customHeight="1">
      <c r="A624" s="26"/>
      <c r="B624" s="19"/>
      <c r="C624" s="20"/>
      <c r="D624" s="21"/>
      <c r="E624" s="22"/>
      <c r="F624" s="22"/>
      <c r="G624" s="8"/>
      <c r="H624" s="2"/>
    </row>
    <row r="625" ht="15.75" customHeight="1">
      <c r="A625" s="26"/>
      <c r="B625" s="19"/>
      <c r="C625" s="20"/>
      <c r="D625" s="21"/>
      <c r="E625" s="22"/>
      <c r="F625" s="22"/>
      <c r="G625" s="8"/>
      <c r="H625" s="2"/>
    </row>
    <row r="626" ht="15.75" customHeight="1">
      <c r="A626" s="26"/>
      <c r="B626" s="19"/>
      <c r="C626" s="20"/>
      <c r="D626" s="21"/>
      <c r="E626" s="22"/>
      <c r="F626" s="22"/>
      <c r="G626" s="8"/>
      <c r="H626" s="2"/>
    </row>
    <row r="627" ht="15.75" customHeight="1">
      <c r="A627" s="26"/>
      <c r="B627" s="19"/>
      <c r="C627" s="20"/>
      <c r="D627" s="21"/>
      <c r="E627" s="22"/>
      <c r="F627" s="22"/>
      <c r="G627" s="8"/>
      <c r="H627" s="2"/>
    </row>
    <row r="628" ht="15.75" customHeight="1">
      <c r="A628" s="26"/>
      <c r="B628" s="19"/>
      <c r="C628" s="20"/>
      <c r="D628" s="21"/>
      <c r="E628" s="22"/>
      <c r="F628" s="22"/>
      <c r="G628" s="8"/>
      <c r="H628" s="2"/>
    </row>
    <row r="629" ht="15.75" customHeight="1">
      <c r="A629" s="26"/>
      <c r="B629" s="19"/>
      <c r="C629" s="20"/>
      <c r="D629" s="21"/>
      <c r="E629" s="22"/>
      <c r="F629" s="22"/>
      <c r="G629" s="8"/>
      <c r="H629" s="2"/>
    </row>
    <row r="630" ht="15.75" customHeight="1">
      <c r="A630" s="26"/>
      <c r="B630" s="19"/>
      <c r="C630" s="20"/>
      <c r="D630" s="21"/>
      <c r="E630" s="22"/>
      <c r="F630" s="22"/>
      <c r="G630" s="8"/>
      <c r="H630" s="2"/>
    </row>
    <row r="631" ht="15.75" customHeight="1">
      <c r="A631" s="26"/>
      <c r="B631" s="19"/>
      <c r="C631" s="20"/>
      <c r="D631" s="21"/>
      <c r="E631" s="22"/>
      <c r="F631" s="22"/>
      <c r="G631" s="8"/>
      <c r="H631" s="2"/>
    </row>
    <row r="632" ht="15.75" customHeight="1">
      <c r="A632" s="26"/>
      <c r="B632" s="19"/>
      <c r="C632" s="20"/>
      <c r="D632" s="21"/>
      <c r="E632" s="22"/>
      <c r="F632" s="22"/>
      <c r="G632" s="8"/>
      <c r="H632" s="2"/>
    </row>
    <row r="633" ht="15.75" customHeight="1">
      <c r="A633" s="26"/>
      <c r="B633" s="19"/>
      <c r="C633" s="20"/>
      <c r="D633" s="21"/>
      <c r="E633" s="22"/>
      <c r="F633" s="22"/>
      <c r="G633" s="8"/>
      <c r="H633" s="2"/>
    </row>
    <row r="634" ht="15.75" customHeight="1">
      <c r="A634" s="26"/>
      <c r="B634" s="19"/>
      <c r="C634" s="20"/>
      <c r="D634" s="21"/>
      <c r="E634" s="22"/>
      <c r="F634" s="22"/>
      <c r="G634" s="8"/>
      <c r="H634" s="2"/>
    </row>
    <row r="635" ht="15.75" customHeight="1">
      <c r="A635" s="26"/>
      <c r="B635" s="19"/>
      <c r="C635" s="20"/>
      <c r="D635" s="21"/>
      <c r="E635" s="22"/>
      <c r="F635" s="22"/>
      <c r="G635" s="8"/>
      <c r="H635" s="2"/>
    </row>
    <row r="636" ht="15.75" customHeight="1">
      <c r="A636" s="26"/>
      <c r="B636" s="19"/>
      <c r="C636" s="20"/>
      <c r="D636" s="21"/>
      <c r="E636" s="22"/>
      <c r="F636" s="22"/>
      <c r="G636" s="8"/>
      <c r="H636" s="2"/>
    </row>
    <row r="637" ht="15.75" customHeight="1">
      <c r="A637" s="26"/>
      <c r="B637" s="19"/>
      <c r="C637" s="20"/>
      <c r="D637" s="21"/>
      <c r="E637" s="22"/>
      <c r="F637" s="22"/>
      <c r="G637" s="8"/>
      <c r="H637" s="2"/>
    </row>
    <row r="638" ht="15.75" customHeight="1">
      <c r="A638" s="26"/>
      <c r="B638" s="19"/>
      <c r="C638" s="20"/>
      <c r="D638" s="21"/>
      <c r="E638" s="22"/>
      <c r="F638" s="22"/>
      <c r="G638" s="8"/>
      <c r="H638" s="2"/>
    </row>
    <row r="639" ht="15.75" customHeight="1">
      <c r="A639" s="26"/>
      <c r="B639" s="19"/>
      <c r="C639" s="20"/>
      <c r="D639" s="21"/>
      <c r="E639" s="22"/>
      <c r="F639" s="22"/>
      <c r="G639" s="8"/>
      <c r="H639" s="2"/>
    </row>
    <row r="640" ht="15.75" customHeight="1">
      <c r="A640" s="26"/>
      <c r="B640" s="19"/>
      <c r="C640" s="20"/>
      <c r="D640" s="21"/>
      <c r="E640" s="22"/>
      <c r="F640" s="22"/>
      <c r="G640" s="8"/>
      <c r="H640" s="2"/>
    </row>
    <row r="641" ht="15.75" customHeight="1">
      <c r="A641" s="26"/>
      <c r="B641" s="19"/>
      <c r="C641" s="20"/>
      <c r="D641" s="21"/>
      <c r="E641" s="22"/>
      <c r="F641" s="22"/>
      <c r="G641" s="8"/>
      <c r="H641" s="2"/>
    </row>
    <row r="642" ht="15.75" customHeight="1">
      <c r="A642" s="26"/>
      <c r="B642" s="19"/>
      <c r="C642" s="20"/>
      <c r="D642" s="21"/>
      <c r="E642" s="22"/>
      <c r="F642" s="22"/>
      <c r="G642" s="8"/>
      <c r="H642" s="2"/>
    </row>
    <row r="643" ht="15.75" customHeight="1">
      <c r="A643" s="26"/>
      <c r="B643" s="19"/>
      <c r="C643" s="20"/>
      <c r="D643" s="21"/>
      <c r="E643" s="22"/>
      <c r="F643" s="22"/>
      <c r="G643" s="8"/>
      <c r="H643" s="2"/>
    </row>
    <row r="644" ht="15.75" customHeight="1">
      <c r="A644" s="26"/>
      <c r="B644" s="19"/>
      <c r="C644" s="20"/>
      <c r="D644" s="21"/>
      <c r="E644" s="22"/>
      <c r="F644" s="22"/>
      <c r="G644" s="8"/>
      <c r="H644" s="2"/>
    </row>
    <row r="645" ht="15.75" customHeight="1">
      <c r="A645" s="26"/>
      <c r="B645" s="19"/>
      <c r="C645" s="20"/>
      <c r="D645" s="21"/>
      <c r="E645" s="22"/>
      <c r="F645" s="22"/>
      <c r="G645" s="8"/>
      <c r="H645" s="2"/>
    </row>
    <row r="646" ht="15.75" customHeight="1">
      <c r="A646" s="26"/>
      <c r="B646" s="19"/>
      <c r="C646" s="20"/>
      <c r="D646" s="21"/>
      <c r="E646" s="22"/>
      <c r="F646" s="22"/>
      <c r="G646" s="8"/>
      <c r="H646" s="2"/>
    </row>
    <row r="647" ht="15.75" customHeight="1">
      <c r="A647" s="26"/>
      <c r="B647" s="19"/>
      <c r="C647" s="20"/>
      <c r="D647" s="21"/>
      <c r="E647" s="22"/>
      <c r="F647" s="22"/>
      <c r="G647" s="8"/>
      <c r="H647" s="2"/>
    </row>
    <row r="648" ht="15.75" customHeight="1">
      <c r="A648" s="26"/>
      <c r="B648" s="19"/>
      <c r="C648" s="20"/>
      <c r="D648" s="21"/>
      <c r="E648" s="22"/>
      <c r="F648" s="22"/>
      <c r="G648" s="8"/>
      <c r="H648" s="2"/>
    </row>
    <row r="649" ht="15.75" customHeight="1">
      <c r="A649" s="26"/>
      <c r="B649" s="19"/>
      <c r="C649" s="20"/>
      <c r="D649" s="21"/>
      <c r="E649" s="22"/>
      <c r="F649" s="22"/>
      <c r="G649" s="8"/>
      <c r="H649" s="2"/>
    </row>
    <row r="650" ht="15.75" customHeight="1">
      <c r="A650" s="26"/>
      <c r="B650" s="19"/>
      <c r="C650" s="20"/>
      <c r="D650" s="21"/>
      <c r="E650" s="22"/>
      <c r="F650" s="22"/>
      <c r="G650" s="8"/>
      <c r="H650" s="2"/>
    </row>
    <row r="651" ht="15.75" customHeight="1">
      <c r="A651" s="26"/>
      <c r="B651" s="19"/>
      <c r="C651" s="20"/>
      <c r="D651" s="21"/>
      <c r="E651" s="22"/>
      <c r="F651" s="22"/>
      <c r="G651" s="8"/>
      <c r="H651" s="2"/>
    </row>
    <row r="652" ht="15.75" customHeight="1">
      <c r="A652" s="26"/>
      <c r="B652" s="19"/>
      <c r="C652" s="20"/>
      <c r="D652" s="21"/>
      <c r="E652" s="22"/>
      <c r="F652" s="22"/>
      <c r="G652" s="8"/>
      <c r="H652" s="2"/>
    </row>
    <row r="653" ht="15.75" customHeight="1">
      <c r="A653" s="26"/>
      <c r="B653" s="19"/>
      <c r="C653" s="20"/>
      <c r="D653" s="21"/>
      <c r="E653" s="22"/>
      <c r="F653" s="22"/>
      <c r="G653" s="8"/>
      <c r="H653" s="2"/>
    </row>
    <row r="654" ht="15.75" customHeight="1">
      <c r="A654" s="26"/>
      <c r="B654" s="19"/>
      <c r="C654" s="20"/>
      <c r="D654" s="21"/>
      <c r="E654" s="22"/>
      <c r="F654" s="22"/>
      <c r="G654" s="8"/>
      <c r="H654" s="2"/>
    </row>
    <row r="655" ht="15.75" customHeight="1">
      <c r="A655" s="26"/>
      <c r="B655" s="19"/>
      <c r="C655" s="20"/>
      <c r="D655" s="21"/>
      <c r="E655" s="22"/>
      <c r="F655" s="22"/>
      <c r="G655" s="8"/>
      <c r="H655" s="2"/>
    </row>
    <row r="656" ht="15.75" customHeight="1">
      <c r="A656" s="26"/>
      <c r="B656" s="19"/>
      <c r="C656" s="20"/>
      <c r="D656" s="21"/>
      <c r="E656" s="22"/>
      <c r="F656" s="22"/>
      <c r="G656" s="8"/>
      <c r="H656" s="2"/>
    </row>
    <row r="657" ht="15.75" customHeight="1">
      <c r="A657" s="26"/>
      <c r="B657" s="19"/>
      <c r="C657" s="20"/>
      <c r="D657" s="21"/>
      <c r="E657" s="22"/>
      <c r="F657" s="22"/>
      <c r="G657" s="8"/>
      <c r="H657" s="2"/>
    </row>
    <row r="658" ht="15.75" customHeight="1">
      <c r="A658" s="26"/>
      <c r="B658" s="19"/>
      <c r="C658" s="20"/>
      <c r="D658" s="21"/>
      <c r="E658" s="22"/>
      <c r="F658" s="22"/>
      <c r="G658" s="8"/>
      <c r="H658" s="2"/>
    </row>
    <row r="659" ht="15.75" customHeight="1">
      <c r="A659" s="26"/>
      <c r="B659" s="19"/>
      <c r="C659" s="20"/>
      <c r="D659" s="21"/>
      <c r="E659" s="22"/>
      <c r="F659" s="22"/>
      <c r="G659" s="8"/>
      <c r="H659" s="2"/>
    </row>
    <row r="660" ht="15.75" customHeight="1">
      <c r="A660" s="26"/>
      <c r="B660" s="19"/>
      <c r="C660" s="20"/>
      <c r="D660" s="21"/>
      <c r="E660" s="22"/>
      <c r="F660" s="22"/>
      <c r="G660" s="8"/>
      <c r="H660" s="2"/>
    </row>
    <row r="661" ht="15.75" customHeight="1">
      <c r="A661" s="26"/>
      <c r="B661" s="19"/>
      <c r="C661" s="20"/>
      <c r="D661" s="21"/>
      <c r="E661" s="22"/>
      <c r="F661" s="22"/>
      <c r="G661" s="8"/>
      <c r="H661" s="2"/>
    </row>
    <row r="662" ht="15.75" customHeight="1">
      <c r="A662" s="26"/>
      <c r="B662" s="19"/>
      <c r="C662" s="20"/>
      <c r="D662" s="21"/>
      <c r="E662" s="22"/>
      <c r="F662" s="22"/>
      <c r="G662" s="8"/>
      <c r="H662" s="2"/>
    </row>
    <row r="663" ht="15.75" customHeight="1">
      <c r="A663" s="26"/>
      <c r="B663" s="19"/>
      <c r="C663" s="20"/>
      <c r="D663" s="21"/>
      <c r="E663" s="22"/>
      <c r="F663" s="22"/>
      <c r="G663" s="8"/>
      <c r="H663" s="2"/>
    </row>
    <row r="664" ht="15.75" customHeight="1">
      <c r="A664" s="26"/>
      <c r="B664" s="19"/>
      <c r="C664" s="20"/>
      <c r="D664" s="21"/>
      <c r="E664" s="22"/>
      <c r="F664" s="22"/>
      <c r="G664" s="8"/>
      <c r="H664" s="2"/>
    </row>
    <row r="665" ht="15.75" customHeight="1">
      <c r="A665" s="26"/>
      <c r="B665" s="19"/>
      <c r="C665" s="20"/>
      <c r="D665" s="21"/>
      <c r="E665" s="22"/>
      <c r="F665" s="22"/>
      <c r="G665" s="8"/>
      <c r="H665" s="2"/>
    </row>
    <row r="666" ht="15.75" customHeight="1">
      <c r="A666" s="26"/>
      <c r="B666" s="19"/>
      <c r="C666" s="20"/>
      <c r="D666" s="21"/>
      <c r="E666" s="22"/>
      <c r="F666" s="22"/>
      <c r="G666" s="8"/>
      <c r="H666" s="2"/>
    </row>
    <row r="667" ht="15.75" customHeight="1">
      <c r="A667" s="26"/>
      <c r="B667" s="19"/>
      <c r="C667" s="20"/>
      <c r="D667" s="21"/>
      <c r="E667" s="22"/>
      <c r="F667" s="22"/>
      <c r="G667" s="8"/>
      <c r="H667" s="2"/>
    </row>
    <row r="668" ht="15.75" customHeight="1">
      <c r="A668" s="26"/>
      <c r="B668" s="19"/>
      <c r="C668" s="20"/>
      <c r="D668" s="21"/>
      <c r="E668" s="22"/>
      <c r="F668" s="22"/>
      <c r="G668" s="8"/>
      <c r="H668" s="2"/>
    </row>
    <row r="669" ht="15.75" customHeight="1">
      <c r="A669" s="26"/>
      <c r="B669" s="19"/>
      <c r="C669" s="20"/>
      <c r="D669" s="21"/>
      <c r="E669" s="22"/>
      <c r="F669" s="22"/>
      <c r="G669" s="8"/>
      <c r="H669" s="2"/>
    </row>
    <row r="670" ht="15.75" customHeight="1">
      <c r="A670" s="26"/>
      <c r="B670" s="19"/>
      <c r="C670" s="20"/>
      <c r="D670" s="21"/>
      <c r="E670" s="22"/>
      <c r="F670" s="22"/>
      <c r="G670" s="8"/>
      <c r="H670" s="2"/>
    </row>
    <row r="671" ht="15.75" customHeight="1">
      <c r="A671" s="26"/>
      <c r="B671" s="19"/>
      <c r="C671" s="20"/>
      <c r="D671" s="21"/>
      <c r="E671" s="22"/>
      <c r="F671" s="22"/>
      <c r="G671" s="8"/>
      <c r="H671" s="2"/>
    </row>
    <row r="672" ht="15.75" customHeight="1">
      <c r="A672" s="26"/>
      <c r="B672" s="19"/>
      <c r="C672" s="20"/>
      <c r="D672" s="21"/>
      <c r="E672" s="22"/>
      <c r="F672" s="22"/>
      <c r="G672" s="8"/>
      <c r="H672" s="2"/>
    </row>
    <row r="673" ht="15.75" customHeight="1">
      <c r="A673" s="26"/>
      <c r="B673" s="19"/>
      <c r="C673" s="20"/>
      <c r="D673" s="21"/>
      <c r="E673" s="22"/>
      <c r="F673" s="22"/>
      <c r="G673" s="8"/>
      <c r="H673" s="2"/>
    </row>
    <row r="674" ht="15.75" customHeight="1">
      <c r="A674" s="26"/>
      <c r="B674" s="19"/>
      <c r="C674" s="20"/>
      <c r="D674" s="21"/>
      <c r="E674" s="22"/>
      <c r="F674" s="22"/>
      <c r="G674" s="8"/>
      <c r="H674" s="2"/>
    </row>
    <row r="675" ht="15.75" customHeight="1">
      <c r="A675" s="26"/>
      <c r="B675" s="19"/>
      <c r="C675" s="20"/>
      <c r="D675" s="21"/>
      <c r="E675" s="22"/>
      <c r="F675" s="22"/>
      <c r="G675" s="8"/>
      <c r="H675" s="2"/>
    </row>
    <row r="676" ht="15.75" customHeight="1">
      <c r="A676" s="26"/>
      <c r="B676" s="19"/>
      <c r="C676" s="20"/>
      <c r="D676" s="21"/>
      <c r="E676" s="22"/>
      <c r="F676" s="22"/>
      <c r="G676" s="8"/>
      <c r="H676" s="2"/>
    </row>
    <row r="677" ht="15.75" customHeight="1">
      <c r="A677" s="26"/>
      <c r="B677" s="19"/>
      <c r="C677" s="20"/>
      <c r="D677" s="21"/>
      <c r="E677" s="22"/>
      <c r="F677" s="22"/>
      <c r="G677" s="8"/>
      <c r="H677" s="2"/>
    </row>
    <row r="678" ht="15.75" customHeight="1">
      <c r="A678" s="26"/>
      <c r="B678" s="19"/>
      <c r="C678" s="20"/>
      <c r="D678" s="21"/>
      <c r="E678" s="22"/>
      <c r="F678" s="22"/>
      <c r="G678" s="8"/>
      <c r="H678" s="2"/>
    </row>
    <row r="679" ht="15.75" customHeight="1">
      <c r="A679" s="26"/>
      <c r="B679" s="19"/>
      <c r="C679" s="20"/>
      <c r="D679" s="21"/>
      <c r="E679" s="22"/>
      <c r="F679" s="22"/>
      <c r="G679" s="8"/>
      <c r="H679" s="2"/>
    </row>
    <row r="680" ht="15.75" customHeight="1">
      <c r="A680" s="26"/>
      <c r="B680" s="19"/>
      <c r="C680" s="20"/>
      <c r="D680" s="21"/>
      <c r="E680" s="22"/>
      <c r="F680" s="22"/>
      <c r="G680" s="8"/>
      <c r="H680" s="2"/>
    </row>
    <row r="681" ht="15.75" customHeight="1">
      <c r="A681" s="26"/>
      <c r="B681" s="19"/>
      <c r="C681" s="20"/>
      <c r="D681" s="21"/>
      <c r="E681" s="22"/>
      <c r="F681" s="22"/>
      <c r="G681" s="8"/>
      <c r="H681" s="2"/>
    </row>
    <row r="682" ht="15.75" customHeight="1">
      <c r="A682" s="26"/>
      <c r="B682" s="19"/>
      <c r="C682" s="20"/>
      <c r="D682" s="21"/>
      <c r="E682" s="22"/>
      <c r="F682" s="22"/>
      <c r="G682" s="8"/>
      <c r="H682" s="2"/>
    </row>
    <row r="683" ht="15.75" customHeight="1">
      <c r="A683" s="26"/>
      <c r="B683" s="19"/>
      <c r="C683" s="20"/>
      <c r="D683" s="21"/>
      <c r="E683" s="22"/>
      <c r="F683" s="22"/>
      <c r="G683" s="8"/>
      <c r="H683" s="2"/>
    </row>
    <row r="684" ht="15.75" customHeight="1">
      <c r="A684" s="26"/>
      <c r="B684" s="19"/>
      <c r="C684" s="20"/>
      <c r="D684" s="21"/>
      <c r="E684" s="22"/>
      <c r="F684" s="22"/>
      <c r="G684" s="8"/>
      <c r="H684" s="2"/>
    </row>
    <row r="685" ht="15.75" customHeight="1">
      <c r="A685" s="26"/>
      <c r="B685" s="19"/>
      <c r="C685" s="20"/>
      <c r="D685" s="21"/>
      <c r="E685" s="22"/>
      <c r="F685" s="22"/>
      <c r="G685" s="8"/>
      <c r="H685" s="2"/>
    </row>
    <row r="686" ht="15.75" customHeight="1">
      <c r="A686" s="26"/>
      <c r="B686" s="19"/>
      <c r="C686" s="20"/>
      <c r="D686" s="21"/>
      <c r="E686" s="22"/>
      <c r="F686" s="22"/>
      <c r="G686" s="8"/>
      <c r="H686" s="2"/>
    </row>
    <row r="687" ht="15.75" customHeight="1">
      <c r="A687" s="26"/>
      <c r="B687" s="19"/>
      <c r="C687" s="20"/>
      <c r="D687" s="21"/>
      <c r="E687" s="22"/>
      <c r="F687" s="22"/>
      <c r="G687" s="8"/>
      <c r="H687" s="2"/>
    </row>
    <row r="688" ht="15.75" customHeight="1">
      <c r="A688" s="26"/>
      <c r="B688" s="19"/>
      <c r="C688" s="20"/>
      <c r="D688" s="21"/>
      <c r="E688" s="22"/>
      <c r="F688" s="22"/>
      <c r="G688" s="8"/>
      <c r="H688" s="2"/>
    </row>
    <row r="689" ht="15.75" customHeight="1">
      <c r="A689" s="26"/>
      <c r="B689" s="19"/>
      <c r="C689" s="20"/>
      <c r="D689" s="21"/>
      <c r="E689" s="22"/>
      <c r="F689" s="22"/>
      <c r="G689" s="8"/>
      <c r="H689" s="2"/>
    </row>
    <row r="690" ht="15.75" customHeight="1">
      <c r="A690" s="26"/>
      <c r="B690" s="19"/>
      <c r="C690" s="20"/>
      <c r="D690" s="21"/>
      <c r="E690" s="22"/>
      <c r="F690" s="22"/>
      <c r="G690" s="8"/>
      <c r="H690" s="2"/>
    </row>
    <row r="691" ht="15.75" customHeight="1">
      <c r="A691" s="26"/>
      <c r="B691" s="19"/>
      <c r="C691" s="20"/>
      <c r="D691" s="21"/>
      <c r="E691" s="22"/>
      <c r="F691" s="22"/>
      <c r="G691" s="8"/>
      <c r="H691" s="2"/>
    </row>
    <row r="692" ht="15.75" customHeight="1">
      <c r="A692" s="26"/>
      <c r="B692" s="19"/>
      <c r="C692" s="20"/>
      <c r="D692" s="21"/>
      <c r="E692" s="22"/>
      <c r="F692" s="22"/>
      <c r="G692" s="8"/>
      <c r="H692" s="2"/>
    </row>
    <row r="693" ht="15.75" customHeight="1">
      <c r="A693" s="26"/>
      <c r="B693" s="19"/>
      <c r="C693" s="20"/>
      <c r="D693" s="21"/>
      <c r="E693" s="22"/>
      <c r="F693" s="22"/>
      <c r="G693" s="8"/>
      <c r="H693" s="2"/>
    </row>
    <row r="694" ht="15.75" customHeight="1">
      <c r="A694" s="26"/>
      <c r="B694" s="19"/>
      <c r="C694" s="20"/>
      <c r="D694" s="21"/>
      <c r="E694" s="22"/>
      <c r="F694" s="22"/>
      <c r="G694" s="8"/>
      <c r="H694" s="2"/>
    </row>
    <row r="695" ht="15.75" customHeight="1">
      <c r="A695" s="26"/>
      <c r="B695" s="19"/>
      <c r="C695" s="20"/>
      <c r="D695" s="21"/>
      <c r="E695" s="22"/>
      <c r="F695" s="22"/>
      <c r="G695" s="8"/>
      <c r="H695" s="2"/>
    </row>
    <row r="696" ht="15.75" customHeight="1">
      <c r="A696" s="26"/>
      <c r="B696" s="19"/>
      <c r="C696" s="20"/>
      <c r="D696" s="21"/>
      <c r="E696" s="22"/>
      <c r="F696" s="22"/>
      <c r="G696" s="8"/>
      <c r="H696" s="2"/>
    </row>
    <row r="697" ht="15.75" customHeight="1">
      <c r="A697" s="26"/>
      <c r="B697" s="19"/>
      <c r="C697" s="20"/>
      <c r="D697" s="21"/>
      <c r="E697" s="22"/>
      <c r="F697" s="22"/>
      <c r="G697" s="8"/>
      <c r="H697" s="2"/>
    </row>
    <row r="698" ht="15.75" customHeight="1">
      <c r="A698" s="26"/>
      <c r="B698" s="19"/>
      <c r="C698" s="20"/>
      <c r="D698" s="21"/>
      <c r="E698" s="22"/>
      <c r="F698" s="22"/>
      <c r="G698" s="8"/>
      <c r="H698" s="2"/>
    </row>
    <row r="699" ht="15.75" customHeight="1">
      <c r="A699" s="26"/>
      <c r="B699" s="19"/>
      <c r="C699" s="20"/>
      <c r="D699" s="21"/>
      <c r="E699" s="22"/>
      <c r="F699" s="22"/>
      <c r="G699" s="8"/>
      <c r="H699" s="2"/>
    </row>
    <row r="700" ht="15.75" customHeight="1">
      <c r="A700" s="26"/>
      <c r="B700" s="19"/>
      <c r="C700" s="20"/>
      <c r="D700" s="21"/>
      <c r="E700" s="22"/>
      <c r="F700" s="22"/>
      <c r="G700" s="8"/>
      <c r="H700" s="2"/>
    </row>
    <row r="701" ht="15.75" customHeight="1">
      <c r="A701" s="26"/>
      <c r="B701" s="19"/>
      <c r="C701" s="20"/>
      <c r="D701" s="21"/>
      <c r="E701" s="22"/>
      <c r="F701" s="22"/>
      <c r="G701" s="8"/>
      <c r="H701" s="2"/>
    </row>
    <row r="702" ht="15.75" customHeight="1">
      <c r="A702" s="26"/>
      <c r="B702" s="19"/>
      <c r="C702" s="20"/>
      <c r="D702" s="21"/>
      <c r="E702" s="22"/>
      <c r="F702" s="22"/>
      <c r="G702" s="8"/>
      <c r="H702" s="2"/>
    </row>
    <row r="703" ht="15.75" customHeight="1">
      <c r="A703" s="26"/>
      <c r="B703" s="19"/>
      <c r="C703" s="20"/>
      <c r="D703" s="21"/>
      <c r="E703" s="22"/>
      <c r="F703" s="22"/>
      <c r="G703" s="8"/>
      <c r="H703" s="2"/>
    </row>
    <row r="704" ht="15.75" customHeight="1">
      <c r="A704" s="26"/>
      <c r="B704" s="19"/>
      <c r="C704" s="20"/>
      <c r="D704" s="21"/>
      <c r="E704" s="22"/>
      <c r="F704" s="22"/>
      <c r="G704" s="8"/>
      <c r="H704" s="2"/>
    </row>
    <row r="705" ht="15.75" customHeight="1">
      <c r="A705" s="26"/>
      <c r="B705" s="19"/>
      <c r="C705" s="20"/>
      <c r="D705" s="21"/>
      <c r="E705" s="22"/>
      <c r="F705" s="22"/>
      <c r="G705" s="8"/>
      <c r="H705" s="2"/>
    </row>
    <row r="706" ht="15.75" customHeight="1">
      <c r="A706" s="26"/>
      <c r="B706" s="19"/>
      <c r="C706" s="20"/>
      <c r="D706" s="21"/>
      <c r="E706" s="22"/>
      <c r="F706" s="22"/>
      <c r="G706" s="8"/>
      <c r="H706" s="2"/>
    </row>
    <row r="707" ht="15.75" customHeight="1">
      <c r="A707" s="26"/>
      <c r="B707" s="19"/>
      <c r="C707" s="20"/>
      <c r="D707" s="21"/>
      <c r="E707" s="22"/>
      <c r="F707" s="22"/>
      <c r="G707" s="8"/>
      <c r="H707" s="2"/>
    </row>
    <row r="708" ht="15.75" customHeight="1">
      <c r="A708" s="26"/>
      <c r="B708" s="19"/>
      <c r="C708" s="20"/>
      <c r="D708" s="21"/>
      <c r="E708" s="22"/>
      <c r="F708" s="22"/>
      <c r="G708" s="8"/>
      <c r="H708" s="2"/>
    </row>
    <row r="709" ht="15.75" customHeight="1">
      <c r="A709" s="26"/>
      <c r="B709" s="19"/>
      <c r="C709" s="20"/>
      <c r="D709" s="21"/>
      <c r="E709" s="22"/>
      <c r="F709" s="22"/>
      <c r="G709" s="8"/>
      <c r="H709" s="2"/>
    </row>
    <row r="710" ht="15.75" customHeight="1">
      <c r="A710" s="26"/>
      <c r="B710" s="19"/>
      <c r="C710" s="20"/>
      <c r="D710" s="21"/>
      <c r="E710" s="22"/>
      <c r="F710" s="22"/>
      <c r="G710" s="8"/>
      <c r="H710" s="2"/>
    </row>
    <row r="711" ht="15.75" customHeight="1">
      <c r="A711" s="26"/>
      <c r="B711" s="19"/>
      <c r="C711" s="20"/>
      <c r="D711" s="21"/>
      <c r="E711" s="22"/>
      <c r="F711" s="22"/>
      <c r="G711" s="8"/>
      <c r="H711" s="2"/>
    </row>
    <row r="712" ht="15.75" customHeight="1">
      <c r="A712" s="26"/>
      <c r="B712" s="19"/>
      <c r="C712" s="20"/>
      <c r="D712" s="21"/>
      <c r="E712" s="22"/>
      <c r="F712" s="22"/>
      <c r="G712" s="8"/>
      <c r="H712" s="2"/>
    </row>
    <row r="713" ht="15.75" customHeight="1">
      <c r="A713" s="26"/>
      <c r="B713" s="19"/>
      <c r="C713" s="20"/>
      <c r="D713" s="21"/>
      <c r="E713" s="22"/>
      <c r="F713" s="22"/>
      <c r="G713" s="8"/>
      <c r="H713" s="2"/>
    </row>
    <row r="714" ht="15.75" customHeight="1">
      <c r="A714" s="26"/>
      <c r="B714" s="19"/>
      <c r="C714" s="20"/>
      <c r="D714" s="21"/>
      <c r="E714" s="22"/>
      <c r="F714" s="22"/>
      <c r="G714" s="8"/>
      <c r="H714" s="2"/>
    </row>
    <row r="715" ht="15.75" customHeight="1">
      <c r="A715" s="26"/>
      <c r="B715" s="19"/>
      <c r="C715" s="20"/>
      <c r="D715" s="21"/>
      <c r="E715" s="22"/>
      <c r="F715" s="22"/>
      <c r="G715" s="8"/>
      <c r="H715" s="2"/>
    </row>
    <row r="716" ht="15.75" customHeight="1">
      <c r="A716" s="26"/>
      <c r="B716" s="19"/>
      <c r="C716" s="20"/>
      <c r="D716" s="21"/>
      <c r="E716" s="22"/>
      <c r="F716" s="22"/>
      <c r="G716" s="8"/>
      <c r="H716" s="2"/>
    </row>
    <row r="717" ht="15.75" customHeight="1">
      <c r="A717" s="26"/>
      <c r="B717" s="19"/>
      <c r="C717" s="20"/>
      <c r="D717" s="21"/>
      <c r="E717" s="22"/>
      <c r="F717" s="22"/>
      <c r="G717" s="8"/>
      <c r="H717" s="2"/>
    </row>
    <row r="718" ht="15.75" customHeight="1">
      <c r="A718" s="26"/>
      <c r="B718" s="19"/>
      <c r="C718" s="20"/>
      <c r="D718" s="21"/>
      <c r="E718" s="22"/>
      <c r="F718" s="22"/>
      <c r="G718" s="8"/>
      <c r="H718" s="2"/>
    </row>
    <row r="719" ht="15.75" customHeight="1">
      <c r="A719" s="26"/>
      <c r="B719" s="19"/>
      <c r="C719" s="20"/>
      <c r="D719" s="21"/>
      <c r="E719" s="22"/>
      <c r="F719" s="22"/>
      <c r="G719" s="8"/>
      <c r="H719" s="2"/>
    </row>
    <row r="720" ht="15.75" customHeight="1">
      <c r="A720" s="26"/>
      <c r="B720" s="19"/>
      <c r="C720" s="20"/>
      <c r="D720" s="21"/>
      <c r="E720" s="22"/>
      <c r="F720" s="22"/>
      <c r="G720" s="8"/>
      <c r="H720" s="2"/>
    </row>
    <row r="721" ht="15.75" customHeight="1">
      <c r="A721" s="26"/>
      <c r="B721" s="19"/>
      <c r="C721" s="20"/>
      <c r="D721" s="21"/>
      <c r="E721" s="22"/>
      <c r="F721" s="22"/>
      <c r="G721" s="8"/>
      <c r="H721" s="2"/>
    </row>
    <row r="722" ht="15.75" customHeight="1">
      <c r="A722" s="26"/>
      <c r="B722" s="19"/>
      <c r="C722" s="20"/>
      <c r="D722" s="21"/>
      <c r="E722" s="22"/>
      <c r="F722" s="22"/>
      <c r="G722" s="8"/>
      <c r="H722" s="2"/>
    </row>
    <row r="723" ht="15.75" customHeight="1">
      <c r="A723" s="26"/>
      <c r="B723" s="19"/>
      <c r="C723" s="20"/>
      <c r="D723" s="21"/>
      <c r="E723" s="22"/>
      <c r="F723" s="22"/>
      <c r="G723" s="8"/>
      <c r="H723" s="2"/>
    </row>
    <row r="724" ht="15.75" customHeight="1">
      <c r="A724" s="26"/>
      <c r="B724" s="19"/>
      <c r="C724" s="20"/>
      <c r="D724" s="21"/>
      <c r="E724" s="22"/>
      <c r="F724" s="22"/>
      <c r="G724" s="8"/>
      <c r="H724" s="2"/>
    </row>
    <row r="725" ht="15.75" customHeight="1">
      <c r="A725" s="26"/>
      <c r="B725" s="19"/>
      <c r="C725" s="20"/>
      <c r="D725" s="21"/>
      <c r="E725" s="22"/>
      <c r="F725" s="22"/>
      <c r="G725" s="8"/>
      <c r="H725" s="2"/>
    </row>
    <row r="726" ht="15.75" customHeight="1">
      <c r="A726" s="26"/>
      <c r="B726" s="19"/>
      <c r="C726" s="20"/>
      <c r="D726" s="21"/>
      <c r="E726" s="22"/>
      <c r="F726" s="22"/>
      <c r="G726" s="8"/>
      <c r="H726" s="2"/>
    </row>
    <row r="727" ht="15.75" customHeight="1">
      <c r="A727" s="26"/>
      <c r="B727" s="19"/>
      <c r="C727" s="20"/>
      <c r="D727" s="21"/>
      <c r="E727" s="22"/>
      <c r="F727" s="22"/>
      <c r="G727" s="8"/>
      <c r="H727" s="2"/>
    </row>
    <row r="728" ht="15.75" customHeight="1">
      <c r="A728" s="26"/>
      <c r="B728" s="19"/>
      <c r="C728" s="20"/>
      <c r="D728" s="21"/>
      <c r="E728" s="22"/>
      <c r="F728" s="22"/>
      <c r="G728" s="8"/>
      <c r="H728" s="2"/>
    </row>
    <row r="729" ht="15.75" customHeight="1">
      <c r="A729" s="26"/>
      <c r="B729" s="19"/>
      <c r="C729" s="20"/>
      <c r="D729" s="21"/>
      <c r="E729" s="22"/>
      <c r="F729" s="22"/>
      <c r="G729" s="8"/>
      <c r="H729" s="2"/>
    </row>
    <row r="730" ht="15.75" customHeight="1">
      <c r="A730" s="26"/>
      <c r="B730" s="19"/>
      <c r="C730" s="20"/>
      <c r="D730" s="21"/>
      <c r="E730" s="22"/>
      <c r="F730" s="22"/>
      <c r="G730" s="8"/>
      <c r="H730" s="2"/>
    </row>
    <row r="731" ht="15.75" customHeight="1">
      <c r="A731" s="26"/>
      <c r="B731" s="19"/>
      <c r="C731" s="20"/>
      <c r="D731" s="21"/>
      <c r="E731" s="22"/>
      <c r="F731" s="22"/>
      <c r="G731" s="8"/>
      <c r="H731" s="2"/>
    </row>
    <row r="732" ht="15.75" customHeight="1">
      <c r="A732" s="26"/>
      <c r="B732" s="19"/>
      <c r="C732" s="20"/>
      <c r="D732" s="21"/>
      <c r="E732" s="22"/>
      <c r="F732" s="22"/>
      <c r="G732" s="8"/>
      <c r="H732" s="2"/>
    </row>
    <row r="733" ht="15.75" customHeight="1">
      <c r="A733" s="26"/>
      <c r="B733" s="19"/>
      <c r="C733" s="20"/>
      <c r="D733" s="21"/>
      <c r="E733" s="22"/>
      <c r="F733" s="22"/>
      <c r="G733" s="8"/>
      <c r="H733" s="2"/>
    </row>
    <row r="734" ht="15.75" customHeight="1">
      <c r="A734" s="26"/>
      <c r="B734" s="19"/>
      <c r="C734" s="20"/>
      <c r="D734" s="21"/>
      <c r="E734" s="22"/>
      <c r="F734" s="22"/>
      <c r="G734" s="8"/>
      <c r="H734" s="2"/>
    </row>
    <row r="735" ht="15.75" customHeight="1">
      <c r="A735" s="26"/>
      <c r="B735" s="19"/>
      <c r="C735" s="20"/>
      <c r="D735" s="21"/>
      <c r="E735" s="22"/>
      <c r="F735" s="22"/>
      <c r="G735" s="8"/>
      <c r="H735" s="2"/>
    </row>
    <row r="736" ht="15.75" customHeight="1">
      <c r="A736" s="26"/>
      <c r="B736" s="19"/>
      <c r="C736" s="20"/>
      <c r="D736" s="21"/>
      <c r="E736" s="22"/>
      <c r="F736" s="22"/>
      <c r="G736" s="8"/>
      <c r="H736" s="2"/>
    </row>
    <row r="737" ht="15.75" customHeight="1">
      <c r="A737" s="26"/>
      <c r="B737" s="19"/>
      <c r="C737" s="20"/>
      <c r="D737" s="21"/>
      <c r="E737" s="22"/>
      <c r="F737" s="22"/>
      <c r="G737" s="8"/>
      <c r="H737" s="2"/>
    </row>
    <row r="738" ht="15.75" customHeight="1">
      <c r="A738" s="26"/>
      <c r="B738" s="19"/>
      <c r="C738" s="20"/>
      <c r="D738" s="21"/>
      <c r="E738" s="22"/>
      <c r="F738" s="22"/>
      <c r="G738" s="8"/>
      <c r="H738" s="2"/>
    </row>
    <row r="739" ht="15.75" customHeight="1">
      <c r="A739" s="26"/>
      <c r="B739" s="19"/>
      <c r="C739" s="20"/>
      <c r="D739" s="21"/>
      <c r="E739" s="22"/>
      <c r="F739" s="22"/>
      <c r="G739" s="8"/>
      <c r="H739" s="2"/>
    </row>
    <row r="740" ht="15.75" customHeight="1">
      <c r="A740" s="26"/>
      <c r="B740" s="19"/>
      <c r="C740" s="20"/>
      <c r="D740" s="21"/>
      <c r="E740" s="22"/>
      <c r="F740" s="22"/>
      <c r="G740" s="8"/>
      <c r="H740" s="2"/>
    </row>
    <row r="741" ht="15.75" customHeight="1">
      <c r="A741" s="26"/>
      <c r="B741" s="19"/>
      <c r="C741" s="20"/>
      <c r="D741" s="21"/>
      <c r="E741" s="22"/>
      <c r="F741" s="22"/>
      <c r="G741" s="8"/>
      <c r="H741" s="2"/>
    </row>
    <row r="742" ht="15.75" customHeight="1">
      <c r="A742" s="26"/>
      <c r="B742" s="19"/>
      <c r="C742" s="20"/>
      <c r="D742" s="21"/>
      <c r="E742" s="22"/>
      <c r="F742" s="22"/>
      <c r="G742" s="8"/>
      <c r="H742" s="2"/>
    </row>
    <row r="743" ht="15.75" customHeight="1">
      <c r="A743" s="26"/>
      <c r="B743" s="19"/>
      <c r="C743" s="20"/>
      <c r="D743" s="21"/>
      <c r="E743" s="22"/>
      <c r="F743" s="22"/>
      <c r="G743" s="8"/>
      <c r="H743" s="2"/>
    </row>
    <row r="744" ht="15.75" customHeight="1">
      <c r="A744" s="26"/>
      <c r="B744" s="19"/>
      <c r="C744" s="20"/>
      <c r="D744" s="21"/>
      <c r="E744" s="22"/>
      <c r="F744" s="22"/>
      <c r="G744" s="8"/>
      <c r="H744" s="2"/>
    </row>
    <row r="745" ht="15.75" customHeight="1">
      <c r="A745" s="26"/>
      <c r="B745" s="19"/>
      <c r="C745" s="20"/>
      <c r="D745" s="21"/>
      <c r="E745" s="22"/>
      <c r="F745" s="22"/>
      <c r="G745" s="8"/>
      <c r="H745" s="2"/>
    </row>
    <row r="746" ht="15.75" customHeight="1">
      <c r="A746" s="26"/>
      <c r="B746" s="19"/>
      <c r="C746" s="20"/>
      <c r="D746" s="21"/>
      <c r="E746" s="22"/>
      <c r="F746" s="22"/>
      <c r="G746" s="8"/>
      <c r="H746" s="2"/>
    </row>
    <row r="747" ht="15.75" customHeight="1">
      <c r="A747" s="26"/>
      <c r="B747" s="19"/>
      <c r="C747" s="20"/>
      <c r="D747" s="21"/>
      <c r="E747" s="22"/>
      <c r="F747" s="22"/>
      <c r="G747" s="8"/>
      <c r="H747" s="2"/>
    </row>
    <row r="748" ht="15.75" customHeight="1">
      <c r="A748" s="26"/>
      <c r="B748" s="19"/>
      <c r="C748" s="20"/>
      <c r="D748" s="21"/>
      <c r="E748" s="22"/>
      <c r="F748" s="22"/>
      <c r="G748" s="8"/>
      <c r="H748" s="2"/>
    </row>
    <row r="749" ht="15.75" customHeight="1">
      <c r="A749" s="26"/>
      <c r="B749" s="19"/>
      <c r="C749" s="20"/>
      <c r="D749" s="21"/>
      <c r="E749" s="22"/>
      <c r="F749" s="22"/>
      <c r="G749" s="8"/>
      <c r="H749" s="2"/>
    </row>
    <row r="750" ht="15.75" customHeight="1">
      <c r="A750" s="26"/>
      <c r="B750" s="19"/>
      <c r="C750" s="20"/>
      <c r="D750" s="21"/>
      <c r="E750" s="22"/>
      <c r="F750" s="22"/>
      <c r="G750" s="8"/>
      <c r="H750" s="2"/>
    </row>
    <row r="751" ht="15.75" customHeight="1">
      <c r="A751" s="26"/>
      <c r="B751" s="19"/>
      <c r="C751" s="20"/>
      <c r="D751" s="21"/>
      <c r="E751" s="22"/>
      <c r="F751" s="22"/>
      <c r="G751" s="8"/>
      <c r="H751" s="2"/>
    </row>
    <row r="752" ht="15.75" customHeight="1">
      <c r="A752" s="26"/>
      <c r="B752" s="19"/>
      <c r="C752" s="20"/>
      <c r="D752" s="21"/>
      <c r="E752" s="22"/>
      <c r="F752" s="22"/>
      <c r="G752" s="8"/>
      <c r="H752" s="2"/>
    </row>
    <row r="753" ht="15.75" customHeight="1">
      <c r="A753" s="26"/>
      <c r="B753" s="19"/>
      <c r="C753" s="20"/>
      <c r="D753" s="21"/>
      <c r="E753" s="22"/>
      <c r="F753" s="22"/>
      <c r="G753" s="8"/>
      <c r="H753" s="2"/>
    </row>
    <row r="754" ht="15.75" customHeight="1">
      <c r="A754" s="26"/>
      <c r="B754" s="19"/>
      <c r="C754" s="20"/>
      <c r="D754" s="21"/>
      <c r="E754" s="22"/>
      <c r="F754" s="22"/>
      <c r="G754" s="8"/>
      <c r="H754" s="2"/>
    </row>
    <row r="755" ht="15.75" customHeight="1">
      <c r="A755" s="26"/>
      <c r="B755" s="19"/>
      <c r="C755" s="20"/>
      <c r="D755" s="21"/>
      <c r="E755" s="22"/>
      <c r="F755" s="22"/>
      <c r="G755" s="8"/>
      <c r="H755" s="2"/>
    </row>
    <row r="756" ht="15.75" customHeight="1">
      <c r="A756" s="26"/>
      <c r="B756" s="19"/>
      <c r="C756" s="20"/>
      <c r="D756" s="21"/>
      <c r="E756" s="22"/>
      <c r="F756" s="22"/>
      <c r="G756" s="8"/>
      <c r="H756" s="2"/>
    </row>
    <row r="757" ht="15.75" customHeight="1">
      <c r="A757" s="26"/>
      <c r="B757" s="19"/>
      <c r="C757" s="20"/>
      <c r="D757" s="21"/>
      <c r="E757" s="22"/>
      <c r="F757" s="22"/>
      <c r="G757" s="8"/>
      <c r="H757" s="2"/>
    </row>
    <row r="758" ht="15.75" customHeight="1">
      <c r="A758" s="26"/>
      <c r="B758" s="19"/>
      <c r="C758" s="20"/>
      <c r="D758" s="21"/>
      <c r="E758" s="22"/>
      <c r="F758" s="22"/>
      <c r="G758" s="8"/>
      <c r="H758" s="2"/>
    </row>
    <row r="759" ht="15.75" customHeight="1">
      <c r="A759" s="26"/>
      <c r="B759" s="19"/>
      <c r="C759" s="20"/>
      <c r="D759" s="21"/>
      <c r="E759" s="22"/>
      <c r="F759" s="22"/>
      <c r="G759" s="8"/>
      <c r="H759" s="2"/>
    </row>
    <row r="760" ht="15.75" customHeight="1">
      <c r="A760" s="26"/>
      <c r="B760" s="19"/>
      <c r="C760" s="20"/>
      <c r="D760" s="21"/>
      <c r="E760" s="22"/>
      <c r="F760" s="22"/>
      <c r="G760" s="8"/>
      <c r="H760" s="2"/>
    </row>
    <row r="761" ht="15.75" customHeight="1">
      <c r="A761" s="26"/>
      <c r="B761" s="19"/>
      <c r="C761" s="20"/>
      <c r="D761" s="21"/>
      <c r="E761" s="22"/>
      <c r="F761" s="22"/>
      <c r="G761" s="8"/>
      <c r="H761" s="2"/>
    </row>
    <row r="762" ht="15.75" customHeight="1">
      <c r="A762" s="26"/>
      <c r="B762" s="19"/>
      <c r="C762" s="20"/>
      <c r="D762" s="21"/>
      <c r="E762" s="22"/>
      <c r="F762" s="22"/>
      <c r="G762" s="8"/>
      <c r="H762" s="2"/>
    </row>
    <row r="763" ht="15.75" customHeight="1">
      <c r="A763" s="26"/>
      <c r="B763" s="19"/>
      <c r="C763" s="20"/>
      <c r="D763" s="21"/>
      <c r="E763" s="22"/>
      <c r="F763" s="22"/>
      <c r="G763" s="8"/>
      <c r="H763" s="2"/>
    </row>
    <row r="764" ht="15.75" customHeight="1">
      <c r="A764" s="26"/>
      <c r="B764" s="19"/>
      <c r="C764" s="20"/>
      <c r="D764" s="21"/>
      <c r="E764" s="22"/>
      <c r="F764" s="22"/>
      <c r="G764" s="8"/>
      <c r="H764" s="2"/>
    </row>
    <row r="765" ht="15.75" customHeight="1">
      <c r="A765" s="26"/>
      <c r="B765" s="19"/>
      <c r="C765" s="20"/>
      <c r="D765" s="21"/>
      <c r="E765" s="22"/>
      <c r="F765" s="22"/>
      <c r="G765" s="8"/>
      <c r="H765" s="2"/>
    </row>
    <row r="766" ht="15.75" customHeight="1">
      <c r="A766" s="26"/>
      <c r="B766" s="19"/>
      <c r="C766" s="20"/>
      <c r="D766" s="21"/>
      <c r="E766" s="22"/>
      <c r="F766" s="22"/>
      <c r="G766" s="8"/>
      <c r="H766" s="2"/>
    </row>
    <row r="767" ht="15.75" customHeight="1">
      <c r="A767" s="26"/>
      <c r="B767" s="19"/>
      <c r="C767" s="20"/>
      <c r="D767" s="21"/>
      <c r="E767" s="22"/>
      <c r="F767" s="22"/>
      <c r="G767" s="22"/>
      <c r="H767" s="19"/>
    </row>
    <row r="768" ht="15.75" customHeight="1">
      <c r="A768" s="26"/>
      <c r="B768" s="19"/>
      <c r="C768" s="20"/>
      <c r="D768" s="21"/>
      <c r="E768" s="22"/>
      <c r="F768" s="22"/>
      <c r="G768" s="22"/>
      <c r="H768" s="19"/>
    </row>
    <row r="769" ht="15.75" customHeight="1">
      <c r="A769" s="26"/>
      <c r="B769" s="19"/>
      <c r="C769" s="21"/>
      <c r="D769" s="21"/>
      <c r="E769" s="22"/>
      <c r="F769" s="22"/>
      <c r="G769" s="8"/>
      <c r="H769" s="2"/>
    </row>
    <row r="770" ht="15.75" customHeight="1">
      <c r="A770" s="31"/>
      <c r="B770" s="19"/>
      <c r="C770" s="35"/>
      <c r="D770" s="21"/>
      <c r="E770" s="22"/>
      <c r="F770" s="22"/>
      <c r="G770" s="8"/>
      <c r="H770" s="2"/>
    </row>
    <row r="771" ht="15.75" customHeight="1">
      <c r="A771" s="31"/>
      <c r="B771" s="19"/>
      <c r="C771" s="35"/>
      <c r="D771" s="21"/>
      <c r="E771" s="22"/>
      <c r="F771" s="22"/>
      <c r="G771" s="8"/>
      <c r="H771" s="2"/>
    </row>
    <row r="772" ht="15.75" customHeight="1">
      <c r="A772" s="36"/>
      <c r="B772" s="19"/>
      <c r="C772" s="35"/>
      <c r="D772" s="35"/>
      <c r="E772" s="22"/>
      <c r="F772" s="22"/>
      <c r="G772" s="8"/>
      <c r="H772" s="2"/>
    </row>
    <row r="773" ht="15.75" customHeight="1">
      <c r="A773" s="36"/>
      <c r="B773" s="19"/>
      <c r="C773" s="35"/>
      <c r="D773" s="35"/>
      <c r="E773" s="22"/>
      <c r="F773" s="22"/>
      <c r="G773" s="8"/>
      <c r="H773" s="2"/>
    </row>
    <row r="774" ht="15.75" customHeight="1">
      <c r="A774" s="36"/>
      <c r="B774" s="19"/>
      <c r="C774" s="35"/>
      <c r="D774" s="35"/>
      <c r="E774" s="22"/>
      <c r="F774" s="22"/>
      <c r="G774" s="22"/>
      <c r="H774" s="19"/>
    </row>
    <row r="775" ht="15.75" customHeight="1">
      <c r="A775" s="36"/>
      <c r="B775" s="19"/>
      <c r="C775" s="35"/>
      <c r="D775" s="35"/>
      <c r="E775" s="22"/>
      <c r="F775" s="22"/>
      <c r="G775" s="22"/>
      <c r="H775" s="19"/>
    </row>
    <row r="776" ht="15.75" customHeight="1">
      <c r="A776" s="36"/>
      <c r="B776" s="19"/>
      <c r="C776" s="35"/>
      <c r="D776" s="35"/>
      <c r="E776" s="22"/>
      <c r="F776" s="22"/>
      <c r="G776" s="22"/>
      <c r="H776" s="19"/>
    </row>
    <row r="777" ht="15.75" customHeight="1">
      <c r="A777" s="36"/>
      <c r="B777" s="19"/>
      <c r="C777" s="35"/>
      <c r="D777" s="35"/>
      <c r="E777" s="22"/>
      <c r="F777" s="22"/>
      <c r="G777" s="8"/>
      <c r="H777" s="2"/>
    </row>
    <row r="778" ht="15.75" customHeight="1">
      <c r="A778" s="36"/>
      <c r="B778" s="19"/>
      <c r="C778" s="35"/>
      <c r="D778" s="35"/>
      <c r="E778" s="22"/>
      <c r="F778" s="22"/>
      <c r="G778" s="8"/>
      <c r="H778" s="2"/>
    </row>
    <row r="779" ht="15.75" customHeight="1">
      <c r="A779" s="36"/>
      <c r="B779" s="19"/>
      <c r="C779" s="35"/>
      <c r="D779" s="35"/>
      <c r="E779" s="22"/>
      <c r="F779" s="22"/>
      <c r="G779" s="22"/>
      <c r="H779" s="19"/>
    </row>
    <row r="780" ht="15.75" customHeight="1">
      <c r="A780" s="36"/>
      <c r="B780" s="19"/>
      <c r="C780" s="35"/>
      <c r="D780" s="35"/>
      <c r="E780" s="22"/>
      <c r="F780" s="22"/>
      <c r="G780" s="22"/>
      <c r="H780" s="19"/>
    </row>
    <row r="781" ht="15.75" customHeight="1">
      <c r="A781" s="36"/>
      <c r="B781" s="19"/>
      <c r="C781" s="35"/>
      <c r="D781" s="35"/>
      <c r="E781" s="22"/>
      <c r="F781" s="22"/>
      <c r="G781" s="8"/>
      <c r="H781" s="2"/>
    </row>
    <row r="782" ht="15.75" customHeight="1">
      <c r="A782" s="36"/>
      <c r="B782" s="19"/>
      <c r="C782" s="35"/>
      <c r="D782" s="35"/>
      <c r="E782" s="22"/>
      <c r="F782" s="22"/>
      <c r="G782" s="8"/>
      <c r="H782" s="2"/>
    </row>
    <row r="783" ht="15.75" customHeight="1">
      <c r="A783" s="36"/>
      <c r="B783" s="19"/>
      <c r="C783" s="35"/>
      <c r="D783" s="35"/>
      <c r="E783" s="22"/>
      <c r="F783" s="22"/>
      <c r="G783" s="8"/>
      <c r="H783" s="2"/>
    </row>
    <row r="784" ht="15.75" customHeight="1">
      <c r="A784" s="36"/>
      <c r="B784" s="19"/>
      <c r="C784" s="35"/>
      <c r="D784" s="35"/>
      <c r="E784" s="22"/>
      <c r="F784" s="22"/>
      <c r="G784" s="8"/>
      <c r="H784" s="2"/>
    </row>
    <row r="785" ht="15.75" customHeight="1">
      <c r="A785" s="36"/>
      <c r="B785" s="19"/>
      <c r="C785" s="35"/>
      <c r="D785" s="35"/>
      <c r="E785" s="22"/>
      <c r="F785" s="22"/>
      <c r="G785" s="8"/>
      <c r="H785" s="2"/>
    </row>
    <row r="786" ht="15.75" customHeight="1">
      <c r="A786" s="36"/>
      <c r="B786" s="19"/>
      <c r="C786" s="35"/>
      <c r="D786" s="35"/>
      <c r="E786" s="22"/>
      <c r="F786" s="22"/>
      <c r="G786" s="22"/>
      <c r="H786" s="19"/>
    </row>
    <row r="787" ht="15.75" customHeight="1">
      <c r="A787" s="36"/>
      <c r="B787" s="19"/>
      <c r="C787" s="21"/>
      <c r="D787" s="21"/>
      <c r="E787" s="22"/>
      <c r="F787" s="22"/>
      <c r="G787" s="8"/>
      <c r="H787" s="2"/>
    </row>
    <row r="788" ht="15.75" customHeight="1">
      <c r="A788" s="36"/>
      <c r="B788" s="19"/>
      <c r="C788" s="21"/>
      <c r="D788" s="21"/>
      <c r="E788" s="8"/>
      <c r="F788" s="22"/>
      <c r="G788" s="8"/>
      <c r="H788" s="2"/>
    </row>
    <row r="789" ht="15.75" customHeight="1">
      <c r="A789" s="36"/>
      <c r="B789" s="19"/>
      <c r="C789" s="21"/>
      <c r="D789" s="21"/>
      <c r="E789" s="8"/>
      <c r="F789" s="22"/>
      <c r="G789" s="8"/>
      <c r="H789" s="2"/>
    </row>
    <row r="790" ht="15.75" customHeight="1">
      <c r="A790" s="36"/>
      <c r="B790" s="19"/>
      <c r="C790" s="35"/>
      <c r="D790" s="35"/>
      <c r="E790" s="22"/>
      <c r="F790" s="22"/>
      <c r="G790" s="8"/>
      <c r="H790" s="2"/>
    </row>
    <row r="791" ht="15.75" customHeight="1">
      <c r="A791" s="36"/>
      <c r="B791" s="19"/>
      <c r="C791" s="35"/>
      <c r="D791" s="35"/>
      <c r="E791" s="22"/>
      <c r="F791" s="22"/>
      <c r="G791" s="8"/>
      <c r="H791" s="2"/>
    </row>
    <row r="792" ht="15.75" customHeight="1">
      <c r="A792" s="37"/>
      <c r="B792" s="19"/>
      <c r="E792" s="22"/>
      <c r="F792" s="22"/>
      <c r="G792" s="8"/>
      <c r="H792" s="2"/>
    </row>
    <row r="793" ht="15.75" customHeight="1">
      <c r="A793" s="31"/>
      <c r="B793" s="19"/>
      <c r="E793" s="22"/>
      <c r="F793" s="22"/>
      <c r="G793" s="8"/>
      <c r="H793" s="2"/>
    </row>
    <row r="794" ht="15.75" customHeight="1">
      <c r="A794" s="36"/>
      <c r="B794" s="19"/>
      <c r="C794" s="35"/>
      <c r="D794" s="35"/>
      <c r="E794" s="22"/>
      <c r="F794" s="22"/>
      <c r="G794" s="8"/>
      <c r="H794" s="2"/>
    </row>
    <row r="795" ht="15.75" customHeight="1">
      <c r="A795" s="36"/>
      <c r="B795" s="19"/>
      <c r="C795" s="35"/>
      <c r="D795" s="35"/>
      <c r="E795" s="22"/>
      <c r="F795" s="22"/>
      <c r="G795" s="22"/>
      <c r="H795" s="19"/>
    </row>
    <row r="796" ht="15.75" customHeight="1">
      <c r="A796" s="36"/>
      <c r="B796" s="19"/>
      <c r="C796" s="35"/>
      <c r="D796" s="35"/>
      <c r="E796" s="22"/>
      <c r="F796" s="22"/>
      <c r="G796" s="22"/>
      <c r="H796" s="19"/>
    </row>
    <row r="797" ht="15.75" customHeight="1">
      <c r="A797" s="36"/>
      <c r="B797" s="19"/>
      <c r="C797" s="35"/>
      <c r="D797" s="35"/>
      <c r="E797" s="22"/>
      <c r="F797" s="22"/>
      <c r="G797" s="22"/>
      <c r="H797" s="19"/>
    </row>
    <row r="798" ht="15.75" customHeight="1">
      <c r="A798" s="36"/>
      <c r="B798" s="19"/>
      <c r="C798" s="35"/>
      <c r="D798" s="35"/>
      <c r="E798" s="22"/>
      <c r="F798" s="22"/>
      <c r="G798" s="22"/>
      <c r="H798" s="19"/>
    </row>
    <row r="799" ht="15.75" customHeight="1">
      <c r="A799" s="36"/>
      <c r="B799" s="19"/>
      <c r="C799" s="35"/>
      <c r="D799" s="35"/>
      <c r="E799" s="22"/>
      <c r="F799" s="22"/>
      <c r="G799" s="22"/>
      <c r="H799" s="19"/>
    </row>
    <row r="800" ht="15.75" customHeight="1">
      <c r="A800" s="36"/>
      <c r="B800" s="19"/>
      <c r="C800" s="35"/>
      <c r="D800" s="35"/>
      <c r="E800" s="22"/>
      <c r="F800" s="22"/>
      <c r="G800" s="8"/>
      <c r="H800" s="2"/>
    </row>
    <row r="801" ht="15.75" customHeight="1">
      <c r="A801" s="36"/>
      <c r="B801" s="19"/>
      <c r="C801" s="35"/>
      <c r="D801" s="35"/>
      <c r="E801" s="22"/>
      <c r="F801" s="22"/>
      <c r="G801" s="8"/>
      <c r="H801" s="2"/>
    </row>
    <row r="802" ht="15.75" customHeight="1">
      <c r="A802" s="36"/>
      <c r="B802" s="19"/>
      <c r="C802" s="35"/>
      <c r="D802" s="35"/>
      <c r="E802" s="22"/>
      <c r="F802" s="22"/>
      <c r="G802" s="8"/>
      <c r="H802" s="2"/>
    </row>
    <row r="803" ht="15.75" customHeight="1">
      <c r="A803" s="36"/>
      <c r="B803" s="19"/>
      <c r="C803" s="35"/>
      <c r="D803" s="35"/>
      <c r="E803" s="22"/>
      <c r="F803" s="22"/>
      <c r="G803" s="8"/>
      <c r="H803" s="2"/>
    </row>
    <row r="804" ht="15.75" customHeight="1">
      <c r="A804" s="36"/>
      <c r="B804" s="19"/>
      <c r="C804" s="35"/>
      <c r="D804" s="35"/>
      <c r="E804" s="22"/>
      <c r="F804" s="22"/>
      <c r="G804" s="8"/>
      <c r="H804" s="2"/>
    </row>
    <row r="805" ht="15.75" customHeight="1">
      <c r="A805" s="36"/>
      <c r="B805" s="19"/>
      <c r="C805" s="35"/>
      <c r="D805" s="21"/>
      <c r="E805" s="8"/>
      <c r="F805" s="22"/>
      <c r="G805" s="8"/>
      <c r="H805" s="2"/>
    </row>
    <row r="806" ht="15.75" customHeight="1">
      <c r="A806" s="36"/>
      <c r="B806" s="19"/>
      <c r="C806" s="35"/>
      <c r="D806" s="21"/>
      <c r="E806" s="8"/>
      <c r="F806" s="22"/>
      <c r="G806" s="8"/>
      <c r="H806" s="2"/>
    </row>
    <row r="807" ht="15.75" customHeight="1">
      <c r="A807" s="36"/>
      <c r="B807" s="19"/>
      <c r="C807" s="35"/>
      <c r="D807" s="21"/>
      <c r="E807" s="22"/>
      <c r="F807" s="22"/>
      <c r="G807" s="8"/>
      <c r="H807" s="2"/>
    </row>
    <row r="808" ht="15.75" customHeight="1">
      <c r="A808" s="36"/>
      <c r="B808" s="19"/>
      <c r="C808" s="21"/>
      <c r="D808" s="21"/>
      <c r="E808" s="22"/>
      <c r="F808" s="22"/>
      <c r="G808" s="8"/>
      <c r="H808" s="2"/>
    </row>
    <row r="809" ht="15.75" customHeight="1">
      <c r="A809" s="36"/>
      <c r="B809" s="19"/>
      <c r="C809" s="21"/>
      <c r="D809" s="35"/>
      <c r="E809" s="22"/>
      <c r="F809" s="22"/>
      <c r="G809" s="8"/>
      <c r="H809" s="2"/>
    </row>
    <row r="810" ht="15.75" customHeight="1">
      <c r="A810" s="36"/>
      <c r="B810" s="19"/>
      <c r="C810" s="21"/>
      <c r="D810" s="21"/>
      <c r="E810" s="22"/>
      <c r="F810" s="22"/>
      <c r="G810" s="8"/>
      <c r="H810" s="2"/>
    </row>
    <row r="811" ht="15.75" customHeight="1">
      <c r="A811" s="36"/>
      <c r="B811" s="19"/>
      <c r="C811" s="35"/>
      <c r="D811" s="35"/>
      <c r="E811" s="22"/>
      <c r="F811" s="22"/>
      <c r="G811" s="8"/>
      <c r="H811" s="2"/>
    </row>
    <row r="812" ht="15.75" customHeight="1">
      <c r="A812" s="36"/>
      <c r="B812" s="19"/>
      <c r="C812" s="35"/>
      <c r="D812" s="35"/>
      <c r="E812" s="22"/>
      <c r="F812" s="22"/>
      <c r="G812" s="8"/>
      <c r="H812" s="2"/>
    </row>
    <row r="813" ht="15.75" customHeight="1">
      <c r="A813" s="38"/>
      <c r="B813" s="19"/>
      <c r="C813" s="21"/>
      <c r="D813" s="21"/>
      <c r="E813" s="22"/>
      <c r="F813" s="22"/>
      <c r="G813" s="8"/>
      <c r="H813" s="2"/>
    </row>
    <row r="814" ht="15.75" customHeight="1">
      <c r="A814" s="28"/>
      <c r="C814" s="21"/>
      <c r="D814" s="21"/>
      <c r="E814" s="22"/>
      <c r="F814" s="22"/>
      <c r="G814" s="8"/>
      <c r="H814" s="2"/>
    </row>
    <row r="815" ht="15.75" customHeight="1">
      <c r="A815" s="39"/>
      <c r="B815" s="19"/>
      <c r="C815" s="21"/>
      <c r="D815" s="21"/>
      <c r="E815" s="22"/>
      <c r="F815" s="22"/>
      <c r="G815" s="8"/>
      <c r="H815" s="2"/>
    </row>
    <row r="816" ht="15.75" customHeight="1">
      <c r="A816" s="39"/>
      <c r="B816" s="19"/>
      <c r="C816" s="21"/>
      <c r="D816" s="21"/>
      <c r="E816" s="22"/>
      <c r="F816" s="22"/>
      <c r="G816" s="8"/>
      <c r="H816" s="2"/>
    </row>
    <row r="817" ht="15.75" customHeight="1">
      <c r="A817" s="39"/>
      <c r="B817" s="19"/>
      <c r="C817" s="21"/>
      <c r="D817" s="21"/>
      <c r="E817" s="22"/>
      <c r="F817" s="22"/>
      <c r="G817" s="8"/>
      <c r="H817" s="2"/>
    </row>
    <row r="818" ht="15.75" customHeight="1">
      <c r="A818" s="39"/>
      <c r="B818" s="19"/>
      <c r="C818" s="21"/>
      <c r="D818" s="21"/>
      <c r="E818" s="22"/>
      <c r="F818" s="22"/>
      <c r="G818" s="8"/>
      <c r="H818" s="2"/>
    </row>
    <row r="819" ht="15.75" customHeight="1">
      <c r="A819" s="39"/>
      <c r="B819" s="19"/>
      <c r="C819" s="21"/>
      <c r="D819" s="21"/>
      <c r="E819" s="22"/>
      <c r="F819" s="22"/>
      <c r="G819" s="8"/>
      <c r="H819" s="2"/>
    </row>
    <row r="820" ht="15.75" customHeight="1">
      <c r="A820" s="39"/>
      <c r="B820" s="19"/>
      <c r="C820" s="21"/>
      <c r="D820" s="21"/>
      <c r="E820" s="22"/>
      <c r="F820" s="22"/>
      <c r="G820" s="8"/>
      <c r="H820" s="2"/>
    </row>
    <row r="821" ht="15.75" customHeight="1">
      <c r="A821" s="39"/>
      <c r="B821" s="19"/>
      <c r="C821" s="21"/>
      <c r="D821" s="21"/>
      <c r="E821" s="22"/>
      <c r="F821" s="22"/>
      <c r="G821" s="8"/>
      <c r="H821" s="2"/>
    </row>
    <row r="822" ht="15.75" customHeight="1">
      <c r="A822" s="39"/>
      <c r="B822" s="19"/>
      <c r="C822" s="21"/>
      <c r="D822" s="40"/>
      <c r="E822" s="22"/>
      <c r="F822" s="22"/>
      <c r="G822" s="8"/>
      <c r="H822" s="2"/>
    </row>
    <row r="823" ht="15.75" customHeight="1">
      <c r="A823" s="39"/>
      <c r="B823" s="19"/>
      <c r="C823" s="21"/>
      <c r="D823" s="21"/>
      <c r="E823" s="22"/>
      <c r="F823" s="22"/>
      <c r="G823" s="8"/>
      <c r="H823" s="2"/>
    </row>
    <row r="824" ht="15.75" customHeight="1">
      <c r="A824" s="39"/>
      <c r="B824" s="19"/>
      <c r="C824" s="21"/>
      <c r="D824" s="21"/>
      <c r="E824" s="22"/>
      <c r="F824" s="22"/>
      <c r="G824" s="8"/>
      <c r="H824" s="2"/>
    </row>
    <row r="825" ht="15.75" customHeight="1">
      <c r="A825" s="39"/>
      <c r="B825" s="19"/>
      <c r="C825" s="21"/>
      <c r="D825" s="21"/>
      <c r="E825" s="22"/>
      <c r="F825" s="22"/>
      <c r="G825" s="8"/>
      <c r="H825" s="2"/>
    </row>
    <row r="826" ht="15.75" customHeight="1">
      <c r="A826" s="39"/>
      <c r="B826" s="19"/>
      <c r="C826" s="21"/>
      <c r="D826" s="21"/>
      <c r="E826" s="22"/>
      <c r="F826" s="22"/>
      <c r="G826" s="8"/>
      <c r="H826" s="2"/>
    </row>
    <row r="827" ht="15.75" customHeight="1">
      <c r="A827" s="39"/>
      <c r="B827" s="19"/>
      <c r="C827" s="21"/>
      <c r="D827" s="21"/>
      <c r="E827" s="22"/>
      <c r="F827" s="22"/>
      <c r="G827" s="8"/>
      <c r="H827" s="2"/>
    </row>
    <row r="828" ht="15.75" customHeight="1">
      <c r="A828" s="25"/>
      <c r="B828" s="19"/>
      <c r="C828" s="21"/>
      <c r="D828" s="21"/>
      <c r="E828" s="22"/>
      <c r="F828" s="22"/>
      <c r="G828" s="8"/>
      <c r="H828" s="2"/>
    </row>
    <row r="829" ht="15.75" customHeight="1">
      <c r="A829" s="39"/>
      <c r="B829" s="19"/>
      <c r="C829" s="21"/>
      <c r="D829" s="21"/>
      <c r="E829" s="22"/>
      <c r="F829" s="22"/>
      <c r="G829" s="8"/>
      <c r="H829" s="2"/>
    </row>
    <row r="830" ht="15.75" customHeight="1">
      <c r="A830" s="25"/>
      <c r="B830" s="19"/>
      <c r="C830" s="21"/>
      <c r="D830" s="21"/>
      <c r="E830" s="22"/>
      <c r="F830" s="22"/>
      <c r="G830" s="8"/>
      <c r="H830" s="2"/>
    </row>
    <row r="831" ht="15.75" customHeight="1">
      <c r="A831" s="25"/>
      <c r="B831" s="19"/>
      <c r="C831" s="21"/>
      <c r="D831" s="21"/>
      <c r="E831" s="22"/>
      <c r="F831" s="22"/>
      <c r="G831" s="8"/>
      <c r="H831" s="2"/>
    </row>
    <row r="832" ht="15.75" customHeight="1">
      <c r="A832" s="25"/>
      <c r="B832" s="19"/>
      <c r="C832" s="21"/>
      <c r="D832" s="21"/>
      <c r="E832" s="22"/>
      <c r="F832" s="22"/>
      <c r="G832" s="8"/>
      <c r="H832" s="2"/>
    </row>
    <row r="833" ht="15.75" customHeight="1">
      <c r="A833" s="25"/>
      <c r="B833" s="19"/>
      <c r="C833" s="21"/>
      <c r="D833" s="9"/>
      <c r="E833" s="22"/>
      <c r="F833" s="22"/>
      <c r="G833" s="8"/>
      <c r="H833" s="2"/>
    </row>
    <row r="834" ht="15.75" customHeight="1">
      <c r="A834" s="25"/>
      <c r="B834" s="19"/>
      <c r="C834" s="21"/>
      <c r="D834" s="9"/>
      <c r="E834" s="22"/>
      <c r="F834" s="22"/>
      <c r="G834" s="8"/>
      <c r="H834" s="2"/>
    </row>
    <row r="835" ht="15.75" customHeight="1">
      <c r="A835" s="25"/>
      <c r="B835" s="19"/>
      <c r="C835" s="21"/>
      <c r="D835" s="21"/>
      <c r="E835" s="22"/>
      <c r="F835" s="22"/>
      <c r="G835" s="8"/>
      <c r="H835" s="2"/>
    </row>
    <row r="836" ht="15.75" customHeight="1">
      <c r="A836" s="25"/>
      <c r="B836" s="19"/>
      <c r="C836" s="21"/>
      <c r="D836" s="9"/>
      <c r="E836" s="22"/>
      <c r="F836" s="22"/>
      <c r="G836" s="8"/>
      <c r="H836" s="2"/>
    </row>
    <row r="837" ht="15.75" customHeight="1">
      <c r="A837" s="25"/>
      <c r="B837" s="19"/>
      <c r="C837" s="21"/>
      <c r="D837" s="9"/>
      <c r="E837" s="22"/>
      <c r="F837" s="22"/>
      <c r="G837" s="8"/>
      <c r="H837" s="2"/>
    </row>
    <row r="838" ht="15.75" customHeight="1">
      <c r="A838" s="25"/>
      <c r="B838" s="19"/>
      <c r="C838" s="21"/>
      <c r="D838" s="21"/>
      <c r="E838" s="22"/>
      <c r="F838" s="22"/>
      <c r="G838" s="8"/>
      <c r="H838" s="2"/>
    </row>
    <row r="839" ht="15.75" customHeight="1">
      <c r="A839" s="25"/>
      <c r="B839" s="19"/>
      <c r="C839" s="21"/>
      <c r="D839" s="41"/>
      <c r="E839" s="22"/>
      <c r="F839" s="22"/>
      <c r="G839" s="8"/>
      <c r="H839" s="2"/>
    </row>
    <row r="840" ht="15.75" customHeight="1">
      <c r="A840" s="25"/>
      <c r="B840" s="19"/>
      <c r="C840" s="21"/>
      <c r="D840" s="21"/>
      <c r="E840" s="22"/>
      <c r="F840" s="22"/>
      <c r="G840" s="8"/>
      <c r="H840" s="2"/>
    </row>
    <row r="841" ht="15.75" customHeight="1">
      <c r="A841" s="25"/>
      <c r="B841" s="19"/>
      <c r="C841" s="21"/>
      <c r="D841" s="9"/>
      <c r="E841" s="22"/>
      <c r="F841" s="22"/>
      <c r="G841" s="8"/>
      <c r="H841" s="2"/>
    </row>
    <row r="842" ht="15.75" customHeight="1">
      <c r="A842" s="39"/>
      <c r="B842" s="19"/>
      <c r="C842" s="21"/>
      <c r="D842" s="9"/>
      <c r="E842" s="22"/>
      <c r="F842" s="22"/>
      <c r="G842" s="8"/>
      <c r="H842" s="2"/>
    </row>
    <row r="843" ht="15.75" customHeight="1">
      <c r="A843" s="25"/>
      <c r="B843" s="19"/>
      <c r="C843" s="21"/>
      <c r="D843" s="9"/>
      <c r="E843" s="22"/>
      <c r="F843" s="22"/>
      <c r="G843" s="8"/>
      <c r="H843" s="2"/>
    </row>
    <row r="844" ht="15.75" customHeight="1">
      <c r="A844" s="39"/>
      <c r="B844" s="19"/>
      <c r="C844" s="21"/>
      <c r="D844" s="21"/>
      <c r="E844" s="22"/>
      <c r="F844" s="22"/>
      <c r="G844" s="8"/>
      <c r="H844" s="2"/>
    </row>
    <row r="845" ht="15.75" customHeight="1">
      <c r="A845" s="39"/>
      <c r="B845" s="19"/>
      <c r="C845" s="21"/>
      <c r="D845" s="21"/>
      <c r="E845" s="22"/>
      <c r="F845" s="22"/>
      <c r="G845" s="8"/>
      <c r="H845" s="2"/>
    </row>
    <row r="846" ht="15.75" customHeight="1">
      <c r="A846" s="39"/>
      <c r="B846" s="19"/>
      <c r="C846" s="21"/>
      <c r="D846" s="9"/>
      <c r="E846" s="22"/>
      <c r="F846" s="22"/>
      <c r="G846" s="8"/>
      <c r="H846" s="2"/>
    </row>
    <row r="847" ht="15.75" customHeight="1">
      <c r="A847" s="25"/>
      <c r="B847" s="19"/>
      <c r="C847" s="21"/>
      <c r="D847" s="21"/>
      <c r="E847" s="22"/>
      <c r="F847" s="22"/>
      <c r="G847" s="8"/>
      <c r="H847" s="2"/>
    </row>
    <row r="848" ht="15.75" customHeight="1">
      <c r="A848" s="25"/>
      <c r="B848" s="19"/>
      <c r="C848" s="21"/>
      <c r="D848" s="21"/>
      <c r="E848" s="22"/>
      <c r="F848" s="22"/>
      <c r="G848" s="8"/>
      <c r="H848" s="2"/>
    </row>
    <row r="849" ht="15.75" customHeight="1">
      <c r="A849" s="25"/>
      <c r="B849" s="19"/>
      <c r="C849" s="21"/>
      <c r="D849" s="21"/>
      <c r="E849" s="22"/>
      <c r="F849" s="22"/>
      <c r="G849" s="8"/>
      <c r="H849" s="2"/>
    </row>
    <row r="850" ht="15.75" customHeight="1">
      <c r="A850" s="25"/>
      <c r="B850" s="19"/>
      <c r="C850" s="21"/>
      <c r="D850" s="21"/>
      <c r="E850" s="22"/>
      <c r="F850" s="22"/>
      <c r="G850" s="8"/>
      <c r="H850" s="2"/>
    </row>
    <row r="851" ht="15.75" customHeight="1">
      <c r="A851" s="25"/>
      <c r="B851" s="19"/>
      <c r="C851" s="21"/>
      <c r="D851" s="9"/>
      <c r="E851" s="22"/>
      <c r="F851" s="22"/>
      <c r="G851" s="8"/>
      <c r="H851" s="2"/>
    </row>
    <row r="852" ht="15.75" customHeight="1">
      <c r="A852" s="25"/>
      <c r="B852" s="19"/>
      <c r="C852" s="21"/>
      <c r="D852" s="21"/>
      <c r="E852" s="22"/>
      <c r="F852" s="22"/>
      <c r="G852" s="8"/>
      <c r="H852" s="2"/>
    </row>
    <row r="853" ht="15.75" customHeight="1">
      <c r="A853" s="25"/>
      <c r="B853" s="19"/>
      <c r="C853" s="21"/>
      <c r="D853" s="21"/>
      <c r="E853" s="22"/>
      <c r="F853" s="22"/>
      <c r="G853" s="8"/>
      <c r="H853" s="2"/>
    </row>
    <row r="854" ht="15.75" customHeight="1">
      <c r="A854" s="25"/>
      <c r="B854" s="19"/>
      <c r="C854" s="21"/>
      <c r="D854" s="9"/>
      <c r="E854" s="22"/>
      <c r="F854" s="22"/>
      <c r="G854" s="8"/>
      <c r="H854" s="2"/>
    </row>
    <row r="855" ht="15.75" customHeight="1">
      <c r="A855" s="25"/>
      <c r="B855" s="19"/>
      <c r="C855" s="21"/>
      <c r="D855" s="9"/>
      <c r="E855" s="22"/>
      <c r="F855" s="22"/>
      <c r="G855" s="8"/>
      <c r="H855" s="2"/>
    </row>
    <row r="856" ht="15.75" customHeight="1">
      <c r="A856" s="25"/>
      <c r="B856" s="19"/>
      <c r="C856" s="21"/>
      <c r="D856" s="9"/>
      <c r="E856" s="22"/>
      <c r="F856" s="22"/>
      <c r="G856" s="8"/>
      <c r="H856" s="2"/>
    </row>
    <row r="857" ht="15.75" customHeight="1">
      <c r="A857" s="25"/>
      <c r="B857" s="19"/>
      <c r="C857" s="21"/>
      <c r="D857" s="21"/>
      <c r="E857" s="22"/>
      <c r="F857" s="22"/>
      <c r="G857" s="8"/>
      <c r="H857" s="2"/>
    </row>
    <row r="858" ht="15.75" customHeight="1">
      <c r="A858" s="25"/>
      <c r="B858" s="19"/>
      <c r="C858" s="21"/>
      <c r="D858" s="21"/>
      <c r="E858" s="22"/>
      <c r="F858" s="22"/>
      <c r="G858" s="8"/>
      <c r="H858" s="2"/>
    </row>
    <row r="859" ht="15.75" customHeight="1">
      <c r="A859" s="25"/>
      <c r="B859" s="19"/>
      <c r="C859" s="21"/>
      <c r="D859" s="21"/>
      <c r="E859" s="22"/>
      <c r="F859" s="22"/>
      <c r="G859" s="8"/>
      <c r="H859" s="2"/>
    </row>
    <row r="860" ht="15.75" customHeight="1">
      <c r="A860" s="25"/>
      <c r="B860" s="19"/>
      <c r="C860" s="21"/>
      <c r="D860" s="35"/>
      <c r="E860" s="22"/>
      <c r="F860" s="22"/>
      <c r="G860" s="8"/>
      <c r="H860" s="2"/>
    </row>
    <row r="861" ht="15.75" customHeight="1">
      <c r="A861" s="25"/>
      <c r="B861" s="19"/>
      <c r="C861" s="21"/>
      <c r="D861" s="21"/>
      <c r="E861" s="22"/>
      <c r="F861" s="22"/>
      <c r="G861" s="8"/>
      <c r="H861" s="2"/>
    </row>
    <row r="862" ht="15.75" customHeight="1">
      <c r="A862" s="18"/>
      <c r="B862" s="19"/>
      <c r="C862" s="21"/>
      <c r="D862" s="21"/>
      <c r="E862" s="22"/>
      <c r="F862" s="22"/>
      <c r="G862" s="8"/>
      <c r="H862" s="2"/>
    </row>
    <row r="863" ht="15.75" customHeight="1">
      <c r="A863" s="37"/>
      <c r="B863" s="19"/>
      <c r="C863" s="21"/>
      <c r="D863" s="21"/>
      <c r="E863" s="22"/>
      <c r="F863" s="22"/>
      <c r="G863" s="22"/>
      <c r="H863" s="19"/>
    </row>
    <row r="864" ht="15.75" customHeight="1">
      <c r="A864" s="25"/>
      <c r="B864" s="19"/>
      <c r="C864" s="21"/>
      <c r="D864" s="21"/>
      <c r="E864" s="22"/>
      <c r="F864" s="22"/>
      <c r="G864" s="22"/>
      <c r="H864" s="19"/>
    </row>
    <row r="865" ht="15.75" customHeight="1">
      <c r="A865" s="25"/>
      <c r="B865" s="19"/>
      <c r="C865" s="21"/>
      <c r="D865" s="21"/>
      <c r="E865" s="22"/>
      <c r="F865" s="22"/>
      <c r="G865" s="22"/>
      <c r="H865" s="19"/>
    </row>
    <row r="866" ht="15.75" customHeight="1">
      <c r="A866" s="37"/>
      <c r="B866" s="19"/>
      <c r="C866" s="21"/>
      <c r="D866" s="21"/>
      <c r="E866" s="22"/>
      <c r="F866" s="22"/>
      <c r="G866" s="8"/>
      <c r="H866" s="2"/>
    </row>
    <row r="867" ht="15.75" customHeight="1">
      <c r="A867" s="26"/>
      <c r="B867" s="19"/>
      <c r="C867" s="21"/>
      <c r="D867" s="21"/>
      <c r="E867" s="22"/>
      <c r="F867" s="22"/>
      <c r="G867" s="22"/>
      <c r="H867" s="19"/>
    </row>
    <row r="868" ht="15.75" customHeight="1">
      <c r="A868" s="36"/>
      <c r="B868" s="19"/>
      <c r="C868" s="21"/>
      <c r="D868" s="9"/>
      <c r="E868" s="22"/>
      <c r="F868" s="22"/>
      <c r="G868" s="22"/>
      <c r="H868" s="19"/>
    </row>
    <row r="869" ht="15.75" customHeight="1">
      <c r="A869" s="26"/>
      <c r="B869" s="19"/>
      <c r="C869" s="21"/>
      <c r="D869" s="9"/>
      <c r="E869" s="22"/>
      <c r="F869" s="22"/>
      <c r="G869" s="22"/>
      <c r="H869" s="19"/>
    </row>
    <row r="870" ht="15.75" customHeight="1">
      <c r="A870" s="42"/>
      <c r="B870" s="19"/>
      <c r="C870" s="21"/>
      <c r="D870" s="21"/>
      <c r="E870" s="22"/>
      <c r="F870" s="22"/>
      <c r="G870" s="8"/>
      <c r="H870" s="2"/>
    </row>
    <row r="871" ht="15.75" customHeight="1">
      <c r="A871" s="26"/>
      <c r="B871" s="19"/>
      <c r="C871" s="21"/>
      <c r="D871" s="9"/>
      <c r="E871" s="22"/>
      <c r="F871" s="22"/>
      <c r="G871" s="22"/>
      <c r="H871" s="19"/>
    </row>
    <row r="872" ht="15.75" customHeight="1">
      <c r="A872" s="26"/>
      <c r="B872" s="19"/>
      <c r="C872" s="21"/>
      <c r="D872" s="21"/>
      <c r="E872" s="22"/>
      <c r="F872" s="22"/>
      <c r="G872" s="8"/>
      <c r="H872" s="2"/>
    </row>
    <row r="873" ht="15.75" customHeight="1">
      <c r="A873" s="26"/>
      <c r="B873" s="19"/>
      <c r="C873" s="21"/>
      <c r="D873" s="9"/>
      <c r="E873" s="22"/>
      <c r="F873" s="22"/>
      <c r="G873" s="22"/>
      <c r="H873" s="19"/>
    </row>
    <row r="874" ht="15.75" customHeight="1">
      <c r="A874" s="36"/>
      <c r="B874" s="19"/>
      <c r="C874" s="21"/>
      <c r="D874" s="9"/>
      <c r="E874" s="22"/>
      <c r="F874" s="22"/>
      <c r="G874" s="22"/>
      <c r="H874" s="19"/>
    </row>
    <row r="875" ht="15.75" customHeight="1">
      <c r="A875" s="26"/>
      <c r="B875" s="19"/>
      <c r="C875" s="21"/>
      <c r="D875" s="21"/>
      <c r="E875" s="22"/>
      <c r="F875" s="22"/>
      <c r="G875" s="8"/>
      <c r="H875" s="2"/>
    </row>
    <row r="876" ht="15.75" customHeight="1">
      <c r="A876" s="26"/>
      <c r="B876" s="19"/>
      <c r="C876" s="21"/>
      <c r="D876" s="21"/>
      <c r="E876" s="22"/>
      <c r="F876" s="22"/>
      <c r="G876" s="8"/>
      <c r="H876" s="2"/>
    </row>
    <row r="877" ht="15.75" customHeight="1">
      <c r="A877" s="26"/>
      <c r="B877" s="19"/>
      <c r="C877" s="21"/>
      <c r="D877" s="21"/>
      <c r="E877" s="22"/>
      <c r="F877" s="22"/>
      <c r="G877" s="8"/>
      <c r="H877" s="2"/>
    </row>
    <row r="878" ht="15.75" customHeight="1">
      <c r="A878" s="36"/>
      <c r="B878" s="2"/>
      <c r="C878" s="35"/>
      <c r="D878" s="9"/>
      <c r="E878" s="22"/>
      <c r="F878" s="22"/>
      <c r="G878" s="22"/>
      <c r="H878" s="19"/>
    </row>
    <row r="879" ht="15.75" customHeight="1">
      <c r="A879" s="36"/>
      <c r="B879" s="2"/>
      <c r="C879" s="35"/>
      <c r="D879" s="9"/>
      <c r="E879" s="22"/>
      <c r="F879" s="22"/>
      <c r="G879" s="22"/>
      <c r="H879" s="19"/>
    </row>
    <row r="880" ht="15.75" customHeight="1">
      <c r="A880" s="26"/>
      <c r="B880" s="19"/>
      <c r="C880" s="21"/>
      <c r="D880" s="9"/>
      <c r="E880" s="22"/>
      <c r="F880" s="22"/>
      <c r="G880" s="22"/>
      <c r="H880" s="19"/>
    </row>
    <row r="881" ht="15.75" customHeight="1">
      <c r="A881" s="36"/>
      <c r="B881" s="2"/>
      <c r="C881" s="21"/>
      <c r="D881" s="21"/>
      <c r="E881" s="22"/>
      <c r="F881" s="22"/>
      <c r="G881" s="22"/>
      <c r="H881" s="19"/>
    </row>
    <row r="882" ht="15.75" customHeight="1">
      <c r="A882" s="26"/>
      <c r="B882" s="19"/>
      <c r="C882" s="21"/>
      <c r="D882" s="21"/>
      <c r="E882" s="22"/>
      <c r="F882" s="22"/>
      <c r="G882" s="22"/>
      <c r="H882" s="19"/>
    </row>
    <row r="883" ht="15.75" customHeight="1">
      <c r="A883" s="36"/>
      <c r="B883" s="2"/>
      <c r="C883" s="21"/>
      <c r="D883" s="21"/>
      <c r="E883" s="22"/>
      <c r="F883" s="22"/>
      <c r="G883" s="22"/>
      <c r="H883" s="19"/>
    </row>
    <row r="884" ht="15.75" customHeight="1">
      <c r="A884" s="36"/>
      <c r="B884" s="2"/>
      <c r="C884" s="21"/>
      <c r="D884" s="21"/>
      <c r="E884" s="22"/>
      <c r="F884" s="22"/>
      <c r="G884" s="22"/>
      <c r="H884" s="19"/>
    </row>
    <row r="885" ht="15.75" customHeight="1">
      <c r="A885" s="36"/>
      <c r="B885" s="2"/>
      <c r="C885" s="21"/>
      <c r="D885" s="21"/>
      <c r="E885" s="22"/>
      <c r="F885" s="22"/>
      <c r="G885" s="22"/>
      <c r="H885" s="19"/>
    </row>
    <row r="886" ht="15.75" customHeight="1">
      <c r="A886" s="36"/>
      <c r="B886" s="2"/>
      <c r="C886" s="21"/>
      <c r="D886" s="21"/>
      <c r="E886" s="22"/>
      <c r="F886" s="22"/>
      <c r="G886" s="22"/>
      <c r="H886" s="19"/>
    </row>
    <row r="887" ht="15.75" customHeight="1">
      <c r="A887" s="36"/>
      <c r="B887" s="2"/>
      <c r="C887" s="21"/>
      <c r="D887" s="21"/>
      <c r="E887" s="22"/>
      <c r="F887" s="22"/>
      <c r="G887" s="22"/>
      <c r="H887" s="19"/>
    </row>
    <row r="888" ht="15.75" customHeight="1">
      <c r="A888" s="36"/>
      <c r="B888" s="2"/>
      <c r="C888" s="21"/>
      <c r="D888" s="21"/>
      <c r="E888" s="22"/>
      <c r="F888" s="22"/>
      <c r="G888" s="22"/>
      <c r="H888" s="19"/>
    </row>
    <row r="889" ht="15.75" customHeight="1">
      <c r="A889" s="36"/>
      <c r="B889" s="2"/>
      <c r="C889" s="21"/>
      <c r="D889" s="21"/>
      <c r="E889" s="22"/>
      <c r="F889" s="22"/>
      <c r="G889" s="22"/>
      <c r="H889" s="19"/>
    </row>
    <row r="890" ht="15.75" customHeight="1">
      <c r="A890" s="36"/>
      <c r="B890" s="2"/>
      <c r="C890" s="21"/>
      <c r="D890" s="9"/>
      <c r="E890" s="22"/>
      <c r="F890" s="22"/>
      <c r="G890" s="22"/>
      <c r="H890" s="19"/>
    </row>
    <row r="891" ht="15.75" customHeight="1">
      <c r="A891" s="38"/>
      <c r="B891" s="2"/>
      <c r="C891" s="21"/>
      <c r="D891" s="21"/>
      <c r="E891" s="22"/>
      <c r="F891" s="22"/>
      <c r="G891" s="8"/>
      <c r="H891" s="2"/>
    </row>
    <row r="892" ht="15.75" customHeight="1">
      <c r="A892" s="28"/>
      <c r="B892" s="2"/>
      <c r="C892" s="21"/>
      <c r="D892" s="21"/>
      <c r="E892" s="22"/>
      <c r="F892" s="22"/>
      <c r="G892" s="8"/>
      <c r="H892" s="2"/>
    </row>
    <row r="893" ht="15.75" customHeight="1">
      <c r="A893" s="26"/>
      <c r="B893" s="19"/>
      <c r="C893" s="21"/>
      <c r="D893" s="21"/>
      <c r="E893" s="22"/>
      <c r="F893" s="22"/>
      <c r="G893" s="8"/>
      <c r="H893" s="2"/>
    </row>
    <row r="894" ht="15.75" customHeight="1">
      <c r="A894" s="26"/>
      <c r="B894" s="19"/>
      <c r="C894" s="21"/>
      <c r="D894" s="21"/>
      <c r="E894" s="22"/>
      <c r="F894" s="22"/>
      <c r="G894" s="8"/>
      <c r="H894" s="2"/>
    </row>
    <row r="895" ht="15.75" customHeight="1">
      <c r="A895" s="26"/>
      <c r="B895" s="19"/>
      <c r="C895" s="21"/>
      <c r="D895" s="21"/>
      <c r="E895" s="22"/>
      <c r="F895" s="22"/>
      <c r="G895" s="8"/>
      <c r="H895" s="2"/>
    </row>
    <row r="896" ht="15.75" customHeight="1">
      <c r="A896" s="26"/>
      <c r="B896" s="19"/>
      <c r="C896" s="21"/>
      <c r="D896" s="21"/>
      <c r="E896" s="22"/>
      <c r="F896" s="22"/>
      <c r="G896" s="8"/>
      <c r="H896" s="2"/>
    </row>
    <row r="897" ht="15.75" customHeight="1">
      <c r="A897" s="25"/>
      <c r="B897" s="19"/>
      <c r="C897" s="21"/>
      <c r="D897" s="21"/>
      <c r="E897" s="22"/>
      <c r="F897" s="22"/>
      <c r="G897" s="8"/>
      <c r="H897" s="2"/>
    </row>
    <row r="898" ht="15.75" customHeight="1">
      <c r="A898" s="26"/>
      <c r="B898" s="19"/>
      <c r="C898" s="21"/>
      <c r="D898" s="21"/>
      <c r="E898" s="22"/>
      <c r="F898" s="22"/>
      <c r="G898" s="8"/>
      <c r="H898" s="2"/>
    </row>
    <row r="899" ht="15.75" customHeight="1">
      <c r="A899" s="26"/>
      <c r="B899" s="19"/>
      <c r="C899" s="21"/>
      <c r="E899" s="22"/>
      <c r="F899" s="22"/>
      <c r="G899" s="8"/>
      <c r="H899" s="2"/>
    </row>
    <row r="900" ht="15.75" customHeight="1">
      <c r="A900" s="30"/>
      <c r="B900" s="19"/>
      <c r="C900" s="21"/>
      <c r="D900" s="21"/>
      <c r="E900" s="22"/>
      <c r="F900" s="22"/>
      <c r="G900" s="8"/>
      <c r="H900" s="2"/>
    </row>
    <row r="901" ht="15.75" customHeight="1">
      <c r="A901" s="26"/>
      <c r="B901" s="19"/>
      <c r="C901" s="43"/>
      <c r="D901" s="21"/>
      <c r="E901" s="22"/>
      <c r="F901" s="22"/>
      <c r="G901" s="22"/>
      <c r="H901" s="19"/>
    </row>
    <row r="902" ht="15.75" customHeight="1">
      <c r="A902" s="36"/>
      <c r="B902" s="19"/>
      <c r="C902" s="43"/>
      <c r="D902" s="9"/>
      <c r="E902" s="22"/>
      <c r="F902" s="22"/>
      <c r="G902" s="22"/>
      <c r="H902" s="19"/>
    </row>
    <row r="903" ht="15.75" customHeight="1">
      <c r="A903" s="26"/>
      <c r="B903" s="19"/>
      <c r="C903" s="21"/>
      <c r="D903" s="21"/>
      <c r="E903" s="22"/>
      <c r="F903" s="22"/>
      <c r="G903" s="8"/>
      <c r="H903" s="2"/>
    </row>
    <row r="904" ht="15.75" customHeight="1">
      <c r="A904" s="26"/>
      <c r="B904" s="19"/>
      <c r="C904" s="44"/>
      <c r="D904" s="21"/>
      <c r="E904" s="22"/>
      <c r="F904" s="22"/>
      <c r="G904" s="22"/>
      <c r="H904" s="19"/>
    </row>
    <row r="905" ht="15.75" customHeight="1">
      <c r="A905" s="26"/>
      <c r="B905" s="19"/>
      <c r="C905" s="21"/>
      <c r="D905" s="21"/>
      <c r="E905" s="22"/>
      <c r="F905" s="22"/>
      <c r="G905" s="8"/>
      <c r="H905" s="2"/>
    </row>
    <row r="906" ht="15.75" customHeight="1">
      <c r="A906" s="31"/>
      <c r="B906" s="19"/>
      <c r="C906" s="21"/>
      <c r="D906" s="21"/>
      <c r="E906" s="22"/>
      <c r="F906" s="22"/>
      <c r="G906" s="8"/>
      <c r="H906" s="2"/>
    </row>
    <row r="907" ht="15.75" customHeight="1">
      <c r="A907" s="26"/>
      <c r="B907" s="19"/>
      <c r="C907" s="45"/>
      <c r="D907" s="21"/>
      <c r="E907" s="22"/>
      <c r="F907" s="22"/>
      <c r="G907" s="8"/>
      <c r="H907" s="2"/>
    </row>
    <row r="908" ht="15.75" customHeight="1">
      <c r="A908" s="26"/>
      <c r="B908" s="19"/>
      <c r="C908" s="45"/>
      <c r="D908" s="21"/>
      <c r="E908" s="22"/>
      <c r="F908" s="22"/>
      <c r="G908" s="8"/>
      <c r="H908" s="2"/>
    </row>
    <row r="909" ht="15.75" customHeight="1">
      <c r="A909" s="26"/>
      <c r="B909" s="19"/>
      <c r="C909" s="45"/>
      <c r="D909" s="21"/>
      <c r="E909" s="22"/>
      <c r="F909" s="22"/>
      <c r="G909" s="8"/>
      <c r="H909" s="2"/>
    </row>
    <row r="910" ht="15.75" customHeight="1">
      <c r="A910" s="26"/>
      <c r="B910" s="19"/>
      <c r="C910" s="45"/>
      <c r="D910" s="21"/>
      <c r="E910" s="22"/>
      <c r="F910" s="22"/>
      <c r="G910" s="8"/>
      <c r="H910" s="2"/>
    </row>
    <row r="911" ht="15.75" customHeight="1">
      <c r="A911" s="26"/>
      <c r="B911" s="19"/>
      <c r="C911" s="45"/>
      <c r="D911" s="21"/>
      <c r="E911" s="22"/>
      <c r="F911" s="22"/>
      <c r="G911" s="8"/>
      <c r="H911" s="2"/>
    </row>
    <row r="912" ht="15.75" customHeight="1">
      <c r="A912" s="26"/>
      <c r="B912" s="19"/>
      <c r="C912" s="45"/>
      <c r="D912" s="21"/>
      <c r="E912" s="22"/>
      <c r="F912" s="22"/>
      <c r="G912" s="22"/>
      <c r="H912" s="19"/>
    </row>
    <row r="913" ht="15.75" customHeight="1">
      <c r="A913" s="26"/>
      <c r="B913" s="19"/>
      <c r="C913" s="45"/>
      <c r="D913" s="21"/>
      <c r="E913" s="22"/>
      <c r="F913" s="22"/>
      <c r="G913" s="8"/>
      <c r="H913" s="2"/>
    </row>
    <row r="914" ht="15.75" customHeight="1">
      <c r="A914" s="26"/>
      <c r="B914" s="19"/>
      <c r="C914" s="45"/>
      <c r="D914" s="21"/>
      <c r="E914" s="22"/>
      <c r="F914" s="22"/>
      <c r="G914" s="8"/>
      <c r="H914" s="2"/>
    </row>
    <row r="915" ht="15.75" customHeight="1">
      <c r="A915" s="26"/>
      <c r="B915" s="19"/>
      <c r="C915" s="45"/>
      <c r="D915" s="21"/>
      <c r="E915" s="22"/>
      <c r="F915" s="22"/>
      <c r="G915" s="8"/>
      <c r="H915" s="2"/>
    </row>
    <row r="916" ht="15.75" customHeight="1">
      <c r="A916" s="26"/>
      <c r="B916" s="19"/>
      <c r="C916" s="45"/>
      <c r="D916" s="21"/>
      <c r="E916" s="22"/>
      <c r="F916" s="22"/>
      <c r="G916" s="8"/>
      <c r="H916" s="2"/>
    </row>
    <row r="917" ht="15.75" customHeight="1">
      <c r="A917" s="26"/>
      <c r="B917" s="19"/>
      <c r="C917" s="45"/>
      <c r="E917" s="22"/>
      <c r="F917" s="22"/>
      <c r="G917" s="8"/>
      <c r="H917" s="2"/>
    </row>
    <row r="918" ht="15.75" customHeight="1">
      <c r="A918" s="26"/>
      <c r="B918" s="19"/>
      <c r="C918" s="45"/>
      <c r="D918" s="21"/>
      <c r="E918" s="22"/>
      <c r="F918" s="22"/>
      <c r="G918" s="8"/>
      <c r="H918" s="2"/>
    </row>
    <row r="919" ht="15.75" customHeight="1">
      <c r="A919" s="26"/>
      <c r="B919" s="19"/>
      <c r="C919" s="45"/>
      <c r="D919" s="21"/>
      <c r="E919" s="22"/>
      <c r="F919" s="22"/>
      <c r="G919" s="8"/>
      <c r="H919" s="2"/>
    </row>
    <row r="920" ht="15.75" customHeight="1">
      <c r="A920" s="26"/>
      <c r="B920" s="19"/>
      <c r="C920" s="45"/>
      <c r="D920" s="21"/>
      <c r="E920" s="22"/>
      <c r="F920" s="22"/>
      <c r="G920" s="8"/>
      <c r="H920" s="2"/>
    </row>
    <row r="921" ht="15.75" customHeight="1">
      <c r="A921" s="26"/>
      <c r="B921" s="19"/>
      <c r="C921" s="45"/>
      <c r="D921" s="21"/>
      <c r="E921" s="22"/>
      <c r="F921" s="22"/>
      <c r="G921" s="22"/>
      <c r="H921" s="19"/>
    </row>
    <row r="922" ht="15.75" customHeight="1">
      <c r="A922" s="26"/>
      <c r="B922" s="19"/>
      <c r="C922" s="45"/>
      <c r="D922" s="21"/>
      <c r="E922" s="22"/>
      <c r="F922" s="22"/>
      <c r="G922" s="8"/>
      <c r="H922" s="2"/>
    </row>
    <row r="923" ht="15.75" customHeight="1">
      <c r="A923" s="26"/>
      <c r="B923" s="19"/>
      <c r="C923" s="45"/>
      <c r="D923" s="46"/>
      <c r="E923" s="22"/>
      <c r="F923" s="22"/>
      <c r="G923" s="8"/>
      <c r="H923" s="2"/>
    </row>
    <row r="924" ht="15.75" customHeight="1">
      <c r="A924" s="26"/>
      <c r="B924" s="19"/>
      <c r="C924" s="45"/>
      <c r="D924" s="21"/>
      <c r="E924" s="22"/>
      <c r="F924" s="22"/>
      <c r="G924" s="8"/>
      <c r="H924" s="2"/>
    </row>
    <row r="925" ht="15.75" customHeight="1">
      <c r="A925" s="26"/>
      <c r="B925" s="19"/>
      <c r="C925" s="45"/>
      <c r="D925" s="21"/>
      <c r="E925" s="22"/>
      <c r="F925" s="22"/>
      <c r="G925" s="8"/>
      <c r="H925" s="2"/>
    </row>
    <row r="926" ht="15.75" customHeight="1">
      <c r="A926" s="29"/>
      <c r="B926" s="19"/>
      <c r="C926" s="45"/>
      <c r="D926" s="21"/>
      <c r="E926" s="22"/>
      <c r="F926" s="22"/>
      <c r="G926" s="22"/>
      <c r="H926" s="19"/>
    </row>
    <row r="927" ht="15.75" customHeight="1">
      <c r="A927" s="26"/>
      <c r="B927" s="19"/>
      <c r="C927" s="45"/>
      <c r="D927" s="21"/>
      <c r="E927" s="22"/>
      <c r="F927" s="22"/>
      <c r="G927" s="22"/>
      <c r="H927" s="19"/>
    </row>
    <row r="928" ht="15.75" customHeight="1">
      <c r="A928" s="26"/>
      <c r="B928" s="19"/>
      <c r="C928" s="45"/>
      <c r="D928" s="21"/>
      <c r="E928" s="22"/>
      <c r="F928" s="22"/>
      <c r="G928" s="22"/>
      <c r="H928" s="19"/>
    </row>
    <row r="929" ht="15.75" customHeight="1">
      <c r="A929" s="26"/>
      <c r="B929" s="19"/>
      <c r="C929" s="45"/>
      <c r="D929" s="21"/>
      <c r="E929" s="22"/>
      <c r="F929" s="22"/>
      <c r="G929" s="22"/>
      <c r="H929" s="19"/>
    </row>
    <row r="930" ht="15.75" customHeight="1">
      <c r="A930" s="26"/>
      <c r="B930" s="19"/>
      <c r="C930" s="45"/>
      <c r="D930" s="9"/>
      <c r="E930" s="22"/>
      <c r="F930" s="22"/>
      <c r="G930" s="22"/>
      <c r="H930" s="19"/>
    </row>
    <row r="931" ht="15.75" customHeight="1">
      <c r="A931" s="26"/>
      <c r="B931" s="19"/>
      <c r="C931" s="45"/>
      <c r="D931" s="47"/>
      <c r="E931" s="22"/>
      <c r="F931" s="22"/>
      <c r="G931" s="22"/>
      <c r="H931" s="19"/>
    </row>
    <row r="932" ht="15.75" customHeight="1">
      <c r="A932" s="26"/>
      <c r="B932" s="19"/>
      <c r="C932" s="45"/>
      <c r="D932" s="21"/>
      <c r="E932" s="22"/>
      <c r="F932" s="22"/>
      <c r="G932" s="8"/>
      <c r="H932" s="2"/>
    </row>
    <row r="933" ht="15.75" customHeight="1">
      <c r="A933" s="26"/>
      <c r="B933" s="19"/>
      <c r="C933" s="21"/>
      <c r="D933" s="21"/>
      <c r="E933" s="22"/>
      <c r="F933" s="22"/>
      <c r="G933" s="8"/>
      <c r="H933" s="2"/>
    </row>
    <row r="934" ht="15.75" customHeight="1">
      <c r="A934" s="26"/>
      <c r="B934" s="19"/>
      <c r="C934" s="21"/>
      <c r="D934" s="21"/>
      <c r="E934" s="22"/>
      <c r="F934" s="22"/>
      <c r="G934" s="8"/>
      <c r="H934" s="2"/>
    </row>
    <row r="935" ht="15.75" customHeight="1">
      <c r="A935" s="26"/>
      <c r="B935" s="19"/>
      <c r="C935" s="21"/>
      <c r="D935" s="9"/>
      <c r="E935" s="22"/>
      <c r="F935" s="22"/>
      <c r="G935" s="22"/>
      <c r="H935" s="19"/>
    </row>
    <row r="936" ht="15.75" customHeight="1">
      <c r="A936" s="26"/>
      <c r="B936" s="19"/>
      <c r="C936" s="21"/>
      <c r="D936" s="9"/>
      <c r="E936" s="22"/>
      <c r="F936" s="22"/>
      <c r="G936" s="22"/>
      <c r="H936" s="19"/>
    </row>
    <row r="937" ht="15.75" customHeight="1">
      <c r="A937" s="26"/>
      <c r="B937" s="19"/>
      <c r="C937" s="21"/>
      <c r="D937" s="9"/>
      <c r="E937" s="22"/>
      <c r="F937" s="22"/>
      <c r="G937" s="22"/>
      <c r="H937" s="19"/>
    </row>
    <row r="938" ht="15.75" customHeight="1">
      <c r="A938" s="25"/>
      <c r="B938" s="19"/>
      <c r="C938" s="21"/>
      <c r="D938" s="9"/>
      <c r="E938" s="22"/>
      <c r="F938" s="22"/>
      <c r="G938" s="22"/>
      <c r="H938" s="19"/>
    </row>
    <row r="939" ht="15.75" customHeight="1">
      <c r="A939" s="26"/>
      <c r="B939" s="19"/>
      <c r="C939" s="21"/>
      <c r="D939" s="9"/>
      <c r="E939" s="22"/>
      <c r="F939" s="22"/>
      <c r="G939" s="22"/>
      <c r="H939" s="19"/>
    </row>
    <row r="940" ht="15.75" customHeight="1">
      <c r="A940" s="38"/>
      <c r="B940" s="2"/>
      <c r="C940" s="35"/>
      <c r="D940" s="9"/>
      <c r="E940" s="22"/>
      <c r="F940" s="22"/>
      <c r="G940" s="22"/>
      <c r="H940" s="19"/>
    </row>
    <row r="941" ht="15.75" customHeight="1">
      <c r="A941" s="38"/>
      <c r="B941" s="2"/>
      <c r="C941" s="35"/>
      <c r="D941" s="21"/>
      <c r="E941" s="22"/>
      <c r="F941" s="22"/>
      <c r="G941" s="8"/>
      <c r="H941" s="2"/>
    </row>
    <row r="942" ht="15.75" customHeight="1">
      <c r="A942" s="38"/>
      <c r="B942" s="2"/>
      <c r="C942" s="21"/>
      <c r="D942" s="9"/>
      <c r="E942" s="22"/>
      <c r="F942" s="22"/>
      <c r="G942" s="22"/>
      <c r="H942" s="19"/>
    </row>
    <row r="943" ht="15.75" customHeight="1">
      <c r="A943" s="38"/>
      <c r="B943" s="2"/>
      <c r="C943" s="21"/>
      <c r="D943" s="40"/>
      <c r="E943" s="22"/>
      <c r="F943" s="22"/>
      <c r="G943" s="22"/>
      <c r="H943" s="19"/>
    </row>
    <row r="944" ht="15.75" customHeight="1">
      <c r="A944" s="38"/>
      <c r="B944" s="2"/>
      <c r="C944" s="21"/>
      <c r="D944" s="9"/>
      <c r="E944" s="22"/>
      <c r="F944" s="22"/>
      <c r="G944" s="22"/>
      <c r="H944" s="19"/>
    </row>
    <row r="945" ht="15.75" customHeight="1">
      <c r="A945" s="38"/>
      <c r="B945" s="2"/>
      <c r="C945" s="21"/>
      <c r="D945" s="9"/>
      <c r="E945" s="22"/>
      <c r="F945" s="22"/>
      <c r="G945" s="22"/>
      <c r="H945" s="19"/>
    </row>
    <row r="946" ht="15.75" customHeight="1">
      <c r="A946" s="38"/>
      <c r="B946" s="2"/>
      <c r="C946" s="21"/>
      <c r="D946" s="21"/>
      <c r="E946" s="22"/>
      <c r="F946" s="22"/>
      <c r="G946" s="22"/>
      <c r="H946" s="19"/>
    </row>
    <row r="947" ht="15.75" customHeight="1">
      <c r="A947" s="38"/>
      <c r="B947" s="2"/>
      <c r="C947" s="21"/>
      <c r="D947" s="21"/>
      <c r="E947" s="22"/>
      <c r="F947" s="22"/>
      <c r="G947" s="8"/>
      <c r="H947" s="2"/>
    </row>
    <row r="948" ht="15.75" customHeight="1">
      <c r="A948" s="38"/>
      <c r="B948" s="2"/>
      <c r="C948" s="21"/>
      <c r="D948" s="21"/>
      <c r="E948" s="22"/>
      <c r="F948" s="22"/>
      <c r="G948" s="22"/>
      <c r="H948" s="19"/>
    </row>
    <row r="949" ht="15.75" customHeight="1">
      <c r="A949" s="38"/>
      <c r="B949" s="2"/>
      <c r="C949" s="21"/>
      <c r="D949" s="21"/>
      <c r="E949" s="22"/>
      <c r="F949" s="22"/>
      <c r="G949" s="22"/>
      <c r="H949" s="19"/>
    </row>
    <row r="950" ht="15.75" customHeight="1">
      <c r="A950" s="38"/>
      <c r="B950" s="2"/>
      <c r="C950" s="21"/>
      <c r="D950" s="9"/>
      <c r="E950" s="22"/>
      <c r="F950" s="22"/>
      <c r="G950" s="22"/>
      <c r="H950" s="19"/>
    </row>
    <row r="951" ht="15.75" customHeight="1">
      <c r="A951" s="38"/>
      <c r="B951" s="2"/>
      <c r="C951" s="21"/>
      <c r="D951" s="21"/>
      <c r="E951" s="22"/>
      <c r="F951" s="22"/>
      <c r="G951" s="22"/>
      <c r="H951" s="19"/>
    </row>
    <row r="952" ht="15.75" customHeight="1">
      <c r="A952" s="38"/>
      <c r="B952" s="2"/>
      <c r="C952" s="21"/>
      <c r="D952" s="21"/>
      <c r="E952" s="22"/>
      <c r="F952" s="22"/>
      <c r="G952" s="22"/>
      <c r="H952" s="19"/>
    </row>
    <row r="953" ht="15.75" customHeight="1">
      <c r="A953" s="29"/>
      <c r="B953" s="19"/>
      <c r="C953" s="21"/>
      <c r="D953" s="21"/>
      <c r="E953" s="22"/>
      <c r="F953" s="22"/>
      <c r="G953" s="8"/>
      <c r="H953" s="2"/>
    </row>
    <row r="954" ht="15.75" customHeight="1">
      <c r="A954" s="38"/>
      <c r="B954" s="2"/>
      <c r="C954" s="21"/>
      <c r="D954" s="21"/>
      <c r="E954" s="22"/>
      <c r="F954" s="22"/>
      <c r="G954" s="8"/>
      <c r="H954" s="2"/>
    </row>
    <row r="955" ht="15.75" customHeight="1">
      <c r="A955" s="38"/>
      <c r="B955" s="2"/>
      <c r="C955" s="21"/>
      <c r="D955" s="21"/>
      <c r="E955" s="22"/>
      <c r="F955" s="22"/>
      <c r="G955" s="22"/>
      <c r="H955" s="19"/>
    </row>
    <row r="956" ht="15.75" customHeight="1">
      <c r="A956" s="38"/>
      <c r="B956" s="2"/>
      <c r="C956" s="21"/>
      <c r="D956" s="21"/>
      <c r="E956" s="22"/>
      <c r="F956" s="22"/>
      <c r="G956" s="22"/>
      <c r="H956" s="19"/>
    </row>
    <row r="957" ht="15.75" customHeight="1">
      <c r="A957" s="38"/>
      <c r="B957" s="2"/>
      <c r="C957" s="21"/>
      <c r="D957" s="21"/>
      <c r="E957" s="22"/>
      <c r="F957" s="22"/>
      <c r="G957" s="8"/>
      <c r="H957" s="2"/>
    </row>
    <row r="958" ht="15.75" customHeight="1">
      <c r="A958" s="38"/>
      <c r="B958" s="2"/>
      <c r="C958" s="21"/>
      <c r="D958" s="21"/>
      <c r="E958" s="22"/>
      <c r="F958" s="22"/>
      <c r="G958" s="22"/>
      <c r="H958" s="19"/>
    </row>
    <row r="959" ht="15.75" customHeight="1">
      <c r="A959" s="38"/>
      <c r="B959" s="2"/>
      <c r="C959" s="21"/>
      <c r="D959" s="21"/>
      <c r="E959" s="22"/>
      <c r="F959" s="22"/>
      <c r="G959" s="8"/>
      <c r="H959" s="2"/>
    </row>
    <row r="960" ht="15.75" customHeight="1">
      <c r="A960" s="38"/>
      <c r="B960" s="2"/>
      <c r="C960" s="21"/>
      <c r="D960" s="9"/>
      <c r="E960" s="22"/>
      <c r="F960" s="22"/>
      <c r="G960" s="22"/>
      <c r="H960" s="19"/>
    </row>
    <row r="961" ht="15.75" customHeight="1">
      <c r="A961" s="38"/>
      <c r="B961" s="2"/>
      <c r="C961" s="21"/>
      <c r="D961" s="9"/>
      <c r="E961" s="22"/>
      <c r="F961" s="22"/>
      <c r="G961" s="22"/>
      <c r="H961" s="19"/>
    </row>
    <row r="962" ht="15.75" customHeight="1">
      <c r="A962" s="38"/>
      <c r="B962" s="2"/>
      <c r="C962" s="21"/>
      <c r="D962" s="21"/>
      <c r="E962" s="22"/>
      <c r="F962" s="22"/>
      <c r="G962" s="22"/>
      <c r="H962" s="19"/>
    </row>
    <row r="963" ht="15.75" customHeight="1">
      <c r="A963" s="38"/>
      <c r="B963" s="2"/>
      <c r="C963" s="21"/>
      <c r="D963" s="21"/>
      <c r="E963" s="22"/>
      <c r="F963" s="22"/>
      <c r="G963" s="8"/>
      <c r="H963" s="2"/>
    </row>
    <row r="964" ht="15.75" customHeight="1">
      <c r="A964" s="38"/>
      <c r="B964" s="2"/>
      <c r="C964" s="21"/>
      <c r="D964" s="21"/>
      <c r="E964" s="22"/>
      <c r="F964" s="22"/>
      <c r="G964" s="22"/>
      <c r="H964" s="19"/>
    </row>
    <row r="965" ht="15.75" customHeight="1">
      <c r="A965" s="48"/>
      <c r="B965" s="2"/>
      <c r="C965" s="21"/>
      <c r="D965" s="9"/>
      <c r="E965" s="22"/>
      <c r="F965" s="22"/>
      <c r="G965" s="22"/>
      <c r="H965" s="19"/>
    </row>
    <row r="966" ht="15.75" customHeight="1">
      <c r="A966" s="29"/>
      <c r="B966" s="19"/>
      <c r="C966" s="21"/>
      <c r="D966" s="21"/>
      <c r="E966" s="22"/>
      <c r="F966" s="22"/>
      <c r="G966" s="8"/>
      <c r="H966" s="2"/>
    </row>
    <row r="967" ht="15.75" customHeight="1">
      <c r="A967" s="48"/>
      <c r="B967" s="2"/>
      <c r="C967" s="21"/>
      <c r="D967" s="21"/>
      <c r="E967" s="22"/>
      <c r="F967" s="22"/>
      <c r="G967" s="8"/>
      <c r="H967" s="2"/>
    </row>
    <row r="968" ht="15.75" customHeight="1">
      <c r="A968" s="38"/>
      <c r="B968" s="2"/>
      <c r="C968" s="21"/>
      <c r="D968" s="21"/>
      <c r="E968" s="22"/>
      <c r="F968" s="22"/>
      <c r="G968" s="8"/>
      <c r="H968" s="2"/>
    </row>
    <row r="969" ht="15.75" customHeight="1">
      <c r="A969" s="38"/>
      <c r="B969" s="2"/>
      <c r="C969" s="35"/>
      <c r="D969" s="21"/>
      <c r="E969" s="22"/>
      <c r="F969" s="22"/>
      <c r="G969" s="8"/>
      <c r="H969" s="2"/>
    </row>
    <row r="970" ht="15.75" customHeight="1">
      <c r="A970" s="38"/>
      <c r="B970" s="2"/>
      <c r="C970" s="21"/>
      <c r="D970" s="9"/>
      <c r="E970" s="22"/>
      <c r="F970" s="22"/>
      <c r="G970" s="22"/>
      <c r="H970" s="19"/>
    </row>
    <row r="971" ht="15.75" customHeight="1">
      <c r="A971" s="38"/>
      <c r="B971" s="2"/>
      <c r="C971" s="21"/>
      <c r="D971" s="9"/>
      <c r="E971" s="22"/>
      <c r="F971" s="22"/>
      <c r="G971" s="22"/>
      <c r="H971" s="19"/>
    </row>
    <row r="972" ht="15.75" customHeight="1">
      <c r="A972" s="38"/>
      <c r="B972" s="2"/>
      <c r="C972" s="21"/>
      <c r="D972" s="21"/>
      <c r="E972" s="22"/>
      <c r="F972" s="22"/>
      <c r="G972" s="8"/>
      <c r="H972" s="2"/>
    </row>
    <row r="973" ht="15.75" customHeight="1">
      <c r="A973" s="38"/>
      <c r="B973" s="2"/>
      <c r="C973" s="21"/>
      <c r="D973" s="21"/>
      <c r="E973" s="22"/>
      <c r="F973" s="22"/>
      <c r="G973" s="8"/>
      <c r="H973" s="2"/>
    </row>
    <row r="974" ht="15.75" customHeight="1">
      <c r="A974" s="38"/>
      <c r="B974" s="2"/>
      <c r="C974" s="21"/>
      <c r="E974" s="22"/>
      <c r="F974" s="22"/>
      <c r="G974" s="8"/>
      <c r="H974" s="2"/>
    </row>
    <row r="975" ht="15.75" customHeight="1">
      <c r="A975" s="38"/>
      <c r="B975" s="2"/>
      <c r="C975" s="21"/>
      <c r="D975" s="9"/>
      <c r="E975" s="22"/>
      <c r="F975" s="22"/>
      <c r="G975" s="22"/>
      <c r="H975" s="19"/>
    </row>
    <row r="976" ht="15.75" customHeight="1">
      <c r="A976" s="38"/>
      <c r="B976" s="2"/>
      <c r="C976" s="21"/>
      <c r="D976" s="21"/>
      <c r="E976" s="22"/>
      <c r="F976" s="22"/>
      <c r="G976" s="22"/>
      <c r="H976" s="19"/>
    </row>
    <row r="977" ht="15.75" customHeight="1">
      <c r="A977" s="38"/>
      <c r="B977" s="2"/>
      <c r="C977" s="21"/>
      <c r="D977" s="9"/>
      <c r="E977" s="22"/>
      <c r="F977" s="22"/>
      <c r="G977" s="22"/>
      <c r="H977" s="19"/>
    </row>
    <row r="978" ht="15.75" customHeight="1">
      <c r="A978" s="38"/>
      <c r="B978" s="2"/>
      <c r="C978" s="21"/>
      <c r="D978" s="21"/>
      <c r="E978" s="22"/>
      <c r="F978" s="22"/>
      <c r="G978" s="8"/>
      <c r="H978" s="2"/>
    </row>
    <row r="979" ht="15.75" customHeight="1">
      <c r="A979" s="29"/>
      <c r="B979" s="19"/>
      <c r="C979" s="21"/>
      <c r="D979" s="21"/>
      <c r="E979" s="22"/>
      <c r="F979" s="22"/>
      <c r="G979" s="8"/>
      <c r="H979" s="2"/>
    </row>
    <row r="980" ht="15.75" customHeight="1">
      <c r="A980" s="38"/>
      <c r="B980" s="2"/>
      <c r="C980" s="21"/>
      <c r="D980" s="21"/>
      <c r="E980" s="22"/>
      <c r="F980" s="22"/>
      <c r="G980" s="8"/>
      <c r="H980" s="2"/>
    </row>
    <row r="981" ht="15.75" customHeight="1">
      <c r="A981" s="38"/>
      <c r="B981" s="2"/>
      <c r="C981" s="21"/>
      <c r="D981" s="21"/>
      <c r="E981" s="22"/>
      <c r="F981" s="22"/>
      <c r="G981" s="22"/>
      <c r="H981" s="19"/>
    </row>
    <row r="982" ht="15.75" customHeight="1">
      <c r="A982" s="38"/>
      <c r="B982" s="2"/>
      <c r="C982" s="21"/>
      <c r="D982" s="21"/>
      <c r="E982" s="22"/>
      <c r="F982" s="22"/>
      <c r="G982" s="8"/>
      <c r="H982" s="2"/>
    </row>
    <row r="983" ht="15.75" customHeight="1">
      <c r="A983" s="38"/>
      <c r="B983" s="2"/>
      <c r="C983" s="21"/>
      <c r="D983" s="21"/>
      <c r="E983" s="22"/>
      <c r="F983" s="22"/>
      <c r="G983" s="8"/>
      <c r="H983" s="2"/>
    </row>
    <row r="984" ht="15.75" customHeight="1">
      <c r="A984" s="38"/>
      <c r="B984" s="2"/>
      <c r="C984" s="21"/>
      <c r="D984" s="21"/>
      <c r="E984" s="22"/>
      <c r="F984" s="22"/>
      <c r="G984" s="22"/>
      <c r="H984" s="19"/>
    </row>
    <row r="985" ht="15.75" customHeight="1">
      <c r="A985" s="38"/>
      <c r="B985" s="2"/>
      <c r="C985" s="21"/>
      <c r="D985" s="21"/>
      <c r="E985" s="22"/>
      <c r="F985" s="22"/>
      <c r="G985" s="22"/>
      <c r="H985" s="19"/>
    </row>
    <row r="986" ht="15.75" customHeight="1">
      <c r="A986" s="38"/>
      <c r="B986" s="2"/>
      <c r="C986" s="21"/>
      <c r="D986" s="21"/>
      <c r="E986" s="22"/>
      <c r="F986" s="22"/>
      <c r="G986" s="22"/>
      <c r="H986" s="19"/>
    </row>
    <row r="987" ht="15.75" customHeight="1">
      <c r="A987" s="29"/>
      <c r="B987" s="19"/>
      <c r="C987" s="21"/>
      <c r="D987" s="21"/>
      <c r="E987" s="22"/>
      <c r="F987" s="22"/>
      <c r="G987" s="8"/>
      <c r="H987" s="2"/>
    </row>
    <row r="988" ht="15.75" customHeight="1">
      <c r="A988" s="38"/>
      <c r="B988" s="2"/>
      <c r="C988" s="21"/>
      <c r="D988" s="21"/>
      <c r="E988" s="22"/>
      <c r="F988" s="22"/>
      <c r="G988" s="8"/>
      <c r="H988" s="2"/>
    </row>
    <row r="989" ht="15.75" customHeight="1">
      <c r="A989" s="38"/>
      <c r="B989" s="2"/>
      <c r="C989" s="21"/>
      <c r="D989" s="21"/>
      <c r="E989" s="22"/>
      <c r="F989" s="22"/>
      <c r="G989" s="8"/>
      <c r="H989" s="2"/>
    </row>
    <row r="990" ht="15.75" customHeight="1">
      <c r="A990" s="38"/>
      <c r="B990" s="2"/>
      <c r="C990" s="21"/>
      <c r="D990" s="21"/>
      <c r="E990" s="22"/>
      <c r="F990" s="22"/>
      <c r="G990" s="8"/>
      <c r="H990" s="2"/>
    </row>
    <row r="991" ht="15.75" customHeight="1">
      <c r="A991" s="38"/>
      <c r="B991" s="2"/>
      <c r="C991" s="21"/>
      <c r="D991" s="21"/>
      <c r="E991" s="22"/>
      <c r="F991" s="22"/>
      <c r="G991" s="22"/>
      <c r="H991" s="19"/>
    </row>
    <row r="992" ht="15.75" customHeight="1">
      <c r="A992" s="38"/>
      <c r="B992" s="2"/>
      <c r="C992" s="21"/>
      <c r="D992" s="21"/>
      <c r="E992" s="22"/>
      <c r="F992" s="22"/>
      <c r="G992" s="22"/>
      <c r="H992" s="19"/>
    </row>
    <row r="993" ht="15.75" customHeight="1">
      <c r="A993" s="38"/>
      <c r="B993" s="2"/>
      <c r="C993" s="21"/>
      <c r="D993" s="21"/>
      <c r="E993" s="22"/>
      <c r="F993" s="22"/>
      <c r="G993" s="8"/>
      <c r="H993" s="2"/>
    </row>
    <row r="994" ht="15.75" customHeight="1">
      <c r="A994" s="38"/>
      <c r="B994" s="2"/>
      <c r="C994" s="21"/>
      <c r="D994" s="21"/>
      <c r="E994" s="22"/>
      <c r="F994" s="22"/>
      <c r="G994" s="8"/>
      <c r="H994" s="2"/>
    </row>
    <row r="995" ht="15.75" customHeight="1">
      <c r="A995" s="38"/>
      <c r="B995" s="2"/>
      <c r="C995" s="21"/>
      <c r="D995" s="21"/>
      <c r="E995" s="22"/>
      <c r="F995" s="22"/>
      <c r="G995" s="8"/>
      <c r="H995" s="2"/>
    </row>
    <row r="996" ht="15.75" customHeight="1">
      <c r="A996" s="29"/>
      <c r="B996" s="19"/>
      <c r="C996" s="21"/>
      <c r="D996" s="21"/>
      <c r="E996" s="22"/>
      <c r="F996" s="22"/>
      <c r="G996" s="22"/>
      <c r="H996" s="19"/>
    </row>
    <row r="997" ht="15.75" customHeight="1">
      <c r="A997" s="38"/>
      <c r="B997" s="2"/>
      <c r="C997" s="21"/>
      <c r="D997" s="21"/>
      <c r="E997" s="22"/>
      <c r="F997" s="22"/>
      <c r="G997" s="22"/>
      <c r="H997" s="19"/>
    </row>
    <row r="998" ht="15.75" customHeight="1">
      <c r="A998" s="38"/>
      <c r="B998" s="2"/>
      <c r="C998" s="21"/>
      <c r="D998" s="21"/>
      <c r="E998" s="22"/>
      <c r="F998" s="22"/>
      <c r="G998" s="8"/>
      <c r="H998" s="2"/>
    </row>
    <row r="999" ht="15.75" customHeight="1">
      <c r="A999" s="38"/>
      <c r="B999" s="2"/>
      <c r="C999" s="21"/>
      <c r="D999" s="21"/>
      <c r="E999" s="22"/>
      <c r="F999" s="22"/>
      <c r="G999" s="8"/>
      <c r="H999" s="2"/>
    </row>
    <row r="1000" ht="15.75" customHeight="1">
      <c r="A1000" s="38"/>
      <c r="B1000" s="2"/>
      <c r="C1000" s="21"/>
      <c r="D1000" s="21"/>
      <c r="E1000" s="22"/>
      <c r="F1000" s="22"/>
      <c r="G1000" s="22"/>
      <c r="H1000" s="19"/>
    </row>
    <row r="1001" ht="15.75" customHeight="1">
      <c r="A1001" s="38"/>
      <c r="B1001" s="2"/>
      <c r="C1001" s="21"/>
      <c r="D1001" s="21"/>
      <c r="E1001" s="22"/>
      <c r="F1001" s="22"/>
      <c r="G1001" s="8"/>
      <c r="H1001" s="2"/>
    </row>
    <row r="1002" ht="15.75" customHeight="1">
      <c r="A1002" s="38"/>
      <c r="B1002" s="2"/>
      <c r="C1002" s="21"/>
      <c r="D1002" s="21"/>
      <c r="E1002" s="22"/>
      <c r="F1002" s="22"/>
      <c r="G1002" s="22"/>
      <c r="H1002" s="19"/>
    </row>
    <row r="1003" ht="15.75" customHeight="1">
      <c r="A1003" s="38"/>
      <c r="B1003" s="2"/>
      <c r="C1003" s="21"/>
      <c r="D1003" s="21"/>
      <c r="E1003" s="22"/>
      <c r="F1003" s="22"/>
      <c r="G1003" s="8"/>
      <c r="H1003" s="2"/>
    </row>
    <row r="1004" ht="15.75" customHeight="1">
      <c r="A1004" s="38"/>
      <c r="B1004" s="2"/>
      <c r="C1004" s="21"/>
      <c r="D1004" s="21"/>
      <c r="E1004" s="22"/>
      <c r="F1004" s="22"/>
      <c r="G1004" s="22"/>
      <c r="H1004" s="19"/>
    </row>
    <row r="1005" ht="15.75" customHeight="1">
      <c r="A1005" s="38"/>
      <c r="B1005" s="2"/>
      <c r="C1005" s="21"/>
      <c r="D1005" s="21"/>
      <c r="E1005" s="22"/>
      <c r="F1005" s="22"/>
      <c r="G1005" s="8"/>
      <c r="H1005" s="2"/>
    </row>
    <row r="1006" ht="15.75" customHeight="1">
      <c r="A1006" s="38"/>
      <c r="B1006" s="2"/>
      <c r="C1006" s="21"/>
      <c r="D1006" s="9"/>
      <c r="E1006" s="22"/>
      <c r="F1006" s="22"/>
      <c r="G1006" s="22"/>
      <c r="H1006" s="19"/>
    </row>
    <row r="1007" ht="15.75" customHeight="1">
      <c r="A1007" s="38"/>
      <c r="B1007" s="2"/>
      <c r="C1007" s="21"/>
      <c r="D1007" s="21"/>
      <c r="E1007" s="22"/>
      <c r="F1007" s="22"/>
      <c r="G1007" s="22"/>
      <c r="H1007" s="19"/>
    </row>
    <row r="1008" ht="15.75" customHeight="1">
      <c r="A1008" s="38"/>
      <c r="B1008" s="2"/>
      <c r="C1008" s="21"/>
      <c r="D1008" s="21"/>
      <c r="E1008" s="22"/>
      <c r="F1008" s="22"/>
      <c r="G1008" s="8"/>
      <c r="H1008" s="2"/>
    </row>
    <row r="1009" ht="15.75" customHeight="1">
      <c r="A1009" s="29"/>
      <c r="B1009" s="19"/>
      <c r="C1009" s="21"/>
      <c r="D1009" s="9"/>
      <c r="E1009" s="22"/>
      <c r="F1009" s="22"/>
      <c r="G1009" s="22"/>
      <c r="H1009" s="19"/>
    </row>
    <row r="1010" ht="15.75" customHeight="1">
      <c r="A1010" s="38"/>
      <c r="B1010" s="2"/>
      <c r="C1010" s="21"/>
      <c r="D1010" s="9"/>
      <c r="E1010" s="22"/>
      <c r="F1010" s="22"/>
      <c r="G1010" s="22"/>
      <c r="H1010" s="19"/>
    </row>
    <row r="1011" ht="15.75" customHeight="1">
      <c r="A1011" s="38"/>
      <c r="B1011" s="2"/>
      <c r="C1011" s="21"/>
      <c r="D1011" s="21"/>
      <c r="E1011" s="22"/>
      <c r="F1011" s="22"/>
      <c r="G1011" s="8"/>
      <c r="H1011" s="2"/>
    </row>
    <row r="1012" ht="15.75" customHeight="1">
      <c r="A1012" s="38"/>
      <c r="B1012" s="2"/>
      <c r="C1012" s="21"/>
      <c r="E1012" s="22"/>
      <c r="F1012" s="22"/>
      <c r="G1012" s="8"/>
      <c r="H1012" s="2"/>
    </row>
    <row r="1013" ht="15.75" customHeight="1">
      <c r="A1013" s="38"/>
      <c r="B1013" s="2"/>
      <c r="C1013" s="21"/>
      <c r="D1013" s="21"/>
      <c r="E1013" s="22"/>
      <c r="F1013" s="22"/>
      <c r="G1013" s="8"/>
      <c r="H1013" s="2"/>
    </row>
    <row r="1014" ht="15.75" customHeight="1">
      <c r="A1014" s="38"/>
      <c r="B1014" s="2"/>
      <c r="C1014" s="21"/>
      <c r="D1014" s="9"/>
      <c r="E1014" s="22"/>
      <c r="F1014" s="22"/>
      <c r="G1014" s="22"/>
      <c r="H1014" s="19"/>
    </row>
    <row r="1015" ht="15.75" customHeight="1">
      <c r="A1015" s="38"/>
      <c r="B1015" s="2"/>
      <c r="C1015" s="21"/>
      <c r="D1015" s="21"/>
      <c r="E1015" s="22"/>
      <c r="F1015" s="22"/>
      <c r="G1015" s="8"/>
      <c r="H1015" s="2"/>
    </row>
    <row r="1016" ht="15.75" customHeight="1">
      <c r="A1016" s="38"/>
      <c r="B1016" s="2"/>
      <c r="C1016" s="21"/>
      <c r="D1016" s="9"/>
      <c r="E1016" s="22"/>
      <c r="F1016" s="22"/>
      <c r="G1016" s="22"/>
      <c r="H1016" s="19"/>
    </row>
    <row r="1017" ht="15.75" customHeight="1">
      <c r="A1017" s="38"/>
      <c r="B1017" s="2"/>
      <c r="C1017" s="21"/>
      <c r="D1017" s="9"/>
      <c r="E1017" s="22"/>
      <c r="F1017" s="22"/>
      <c r="G1017" s="22"/>
      <c r="H1017" s="19"/>
    </row>
    <row r="1018" ht="15.75" customHeight="1">
      <c r="A1018" s="38"/>
      <c r="B1018" s="2"/>
      <c r="C1018" s="21"/>
      <c r="D1018" s="9"/>
      <c r="E1018" s="22"/>
      <c r="F1018" s="22"/>
      <c r="G1018" s="22"/>
      <c r="H1018" s="19"/>
    </row>
    <row r="1019" ht="15.75" customHeight="1">
      <c r="A1019" s="38"/>
      <c r="B1019" s="2"/>
      <c r="C1019" s="21"/>
      <c r="D1019" s="21"/>
      <c r="E1019" s="22"/>
      <c r="F1019" s="22"/>
      <c r="G1019" s="22"/>
      <c r="H1019" s="19"/>
    </row>
    <row r="1020" ht="15.75" customHeight="1">
      <c r="A1020" s="38"/>
      <c r="B1020" s="2"/>
      <c r="C1020" s="21"/>
      <c r="D1020" s="21"/>
      <c r="E1020" s="22"/>
      <c r="F1020" s="22"/>
      <c r="G1020" s="22"/>
      <c r="H1020" s="19"/>
    </row>
    <row r="1021" ht="15.75" customHeight="1">
      <c r="A1021" s="38"/>
      <c r="B1021" s="2"/>
      <c r="C1021" s="21"/>
      <c r="D1021" s="21"/>
      <c r="E1021" s="22"/>
      <c r="F1021" s="22"/>
      <c r="G1021" s="22"/>
      <c r="H1021" s="19"/>
    </row>
    <row r="1022" ht="15.75" customHeight="1">
      <c r="A1022" s="38"/>
      <c r="B1022" s="2"/>
      <c r="C1022" s="21"/>
      <c r="D1022" s="21"/>
      <c r="E1022" s="22"/>
      <c r="F1022" s="22"/>
      <c r="G1022" s="8"/>
      <c r="H1022" s="2"/>
    </row>
    <row r="1023" ht="15.75" customHeight="1">
      <c r="A1023" s="38"/>
      <c r="B1023" s="2"/>
      <c r="C1023" s="21"/>
      <c r="D1023" s="21"/>
      <c r="E1023" s="22"/>
      <c r="F1023" s="22"/>
      <c r="G1023" s="8"/>
      <c r="H1023" s="2"/>
    </row>
    <row r="1024" ht="15.75" customHeight="1">
      <c r="A1024" s="38"/>
      <c r="B1024" s="2"/>
      <c r="C1024" s="21"/>
      <c r="D1024" s="21"/>
      <c r="E1024" s="22"/>
      <c r="F1024" s="22"/>
      <c r="G1024" s="8"/>
      <c r="H1024" s="2"/>
    </row>
    <row r="1025" ht="15.75" customHeight="1">
      <c r="A1025" s="38"/>
      <c r="B1025" s="2"/>
      <c r="C1025" s="21"/>
      <c r="D1025" s="9"/>
      <c r="E1025" s="22"/>
      <c r="F1025" s="22"/>
      <c r="G1025" s="22"/>
      <c r="H1025" s="19"/>
    </row>
    <row r="1026" ht="15.75" customHeight="1">
      <c r="A1026" s="38"/>
      <c r="B1026" s="2"/>
      <c r="C1026" s="21"/>
      <c r="D1026" s="21"/>
      <c r="E1026" s="22"/>
      <c r="F1026" s="22"/>
      <c r="G1026" s="8"/>
      <c r="H1026" s="2"/>
    </row>
    <row r="1027" ht="15.75" customHeight="1">
      <c r="A1027" s="48"/>
      <c r="B1027" s="2"/>
      <c r="C1027" s="9"/>
      <c r="D1027" s="9"/>
      <c r="E1027" s="8"/>
      <c r="F1027" s="8"/>
      <c r="G1027" s="8"/>
      <c r="H1027" s="2"/>
    </row>
    <row r="1028" ht="15.75" customHeight="1">
      <c r="A1028" s="28"/>
      <c r="B1028" s="2"/>
      <c r="C1028" s="9"/>
      <c r="D1028" s="9"/>
      <c r="E1028" s="8"/>
      <c r="F1028" s="8"/>
      <c r="G1028" s="8"/>
      <c r="H1028" s="2"/>
    </row>
    <row r="1029" ht="15.75" customHeight="1">
      <c r="A1029" s="26"/>
      <c r="B1029" s="19"/>
      <c r="C1029" s="21"/>
      <c r="D1029" s="21"/>
      <c r="E1029" s="8"/>
      <c r="F1029" s="22"/>
      <c r="G1029" s="8"/>
      <c r="H1029" s="2"/>
    </row>
    <row r="1030" ht="15.75" customHeight="1">
      <c r="A1030" s="26"/>
      <c r="B1030" s="19"/>
      <c r="C1030" s="21"/>
      <c r="D1030" s="21"/>
      <c r="E1030" s="8"/>
      <c r="F1030" s="22"/>
      <c r="G1030" s="8"/>
      <c r="H1030" s="2"/>
    </row>
    <row r="1031" ht="15.75" customHeight="1">
      <c r="A1031" s="26"/>
      <c r="B1031" s="19"/>
      <c r="C1031" s="21"/>
      <c r="D1031" s="21"/>
      <c r="E1031" s="8"/>
      <c r="F1031" s="22"/>
      <c r="G1031" s="8"/>
      <c r="H1031" s="2"/>
    </row>
    <row r="1032" ht="15.75" customHeight="1">
      <c r="A1032" s="26"/>
      <c r="B1032" s="19"/>
      <c r="C1032" s="21"/>
      <c r="D1032" s="21"/>
      <c r="E1032" s="8"/>
      <c r="F1032" s="22"/>
      <c r="G1032" s="8"/>
      <c r="H1032" s="2"/>
    </row>
    <row r="1033" ht="15.75" customHeight="1">
      <c r="A1033" s="26"/>
      <c r="B1033" s="19"/>
      <c r="C1033" s="21"/>
      <c r="D1033" s="21"/>
      <c r="E1033" s="8"/>
      <c r="F1033" s="22"/>
      <c r="G1033" s="8"/>
      <c r="H1033" s="2"/>
    </row>
    <row r="1034" ht="15.75" customHeight="1">
      <c r="A1034" s="26"/>
      <c r="B1034" s="19"/>
      <c r="C1034" s="21"/>
      <c r="D1034" s="21"/>
      <c r="E1034" s="8"/>
      <c r="F1034" s="22"/>
      <c r="G1034" s="8"/>
      <c r="H1034" s="2"/>
    </row>
    <row r="1035" ht="15.75" customHeight="1">
      <c r="A1035" s="48"/>
      <c r="B1035" s="2"/>
      <c r="C1035" s="46"/>
      <c r="D1035" s="21"/>
      <c r="E1035" s="8"/>
      <c r="F1035" s="22"/>
      <c r="G1035" s="8"/>
      <c r="H1035" s="2"/>
    </row>
    <row r="1036" ht="15.75" customHeight="1">
      <c r="A1036" s="49"/>
      <c r="B1036" s="50"/>
      <c r="E1036" s="51"/>
      <c r="F1036" s="50"/>
      <c r="G1036" s="8"/>
      <c r="H1036" s="2"/>
    </row>
    <row r="1037" ht="15.75" customHeight="1">
      <c r="A1037" s="48"/>
      <c r="B1037" s="2"/>
      <c r="C1037" s="21"/>
      <c r="D1037" s="9"/>
      <c r="E1037" s="22"/>
      <c r="F1037" s="22"/>
      <c r="G1037" s="22"/>
      <c r="H1037" s="19"/>
    </row>
    <row r="1038" ht="15.75" customHeight="1">
      <c r="A1038" s="48"/>
      <c r="B1038" s="2"/>
      <c r="C1038" s="21"/>
      <c r="D1038" s="9"/>
      <c r="E1038" s="22"/>
      <c r="F1038" s="22"/>
      <c r="G1038" s="22"/>
      <c r="H1038" s="19"/>
    </row>
    <row r="1039" ht="15.75" customHeight="1">
      <c r="A1039" s="48"/>
      <c r="B1039" s="2"/>
      <c r="C1039" s="21"/>
      <c r="E1039" s="8"/>
      <c r="F1039" s="22"/>
      <c r="G1039" s="8"/>
      <c r="H1039" s="2"/>
    </row>
    <row r="1040" ht="15.75" customHeight="1">
      <c r="A1040" s="48"/>
      <c r="B1040" s="2"/>
      <c r="C1040" s="21"/>
      <c r="E1040" s="22"/>
      <c r="F1040" s="22"/>
      <c r="G1040" s="22"/>
      <c r="H1040" s="19"/>
    </row>
    <row r="1041" ht="15.75" customHeight="1">
      <c r="A1041" s="48"/>
      <c r="B1041" s="2"/>
      <c r="C1041" s="21"/>
      <c r="D1041" s="21"/>
      <c r="E1041" s="8"/>
      <c r="F1041" s="22"/>
      <c r="G1041" s="8"/>
      <c r="H1041" s="2"/>
    </row>
    <row r="1042" ht="15.75" customHeight="1">
      <c r="E1042" s="51"/>
      <c r="F1042" s="50"/>
      <c r="G1042" s="8"/>
      <c r="H1042" s="2"/>
    </row>
    <row r="1043" ht="15.75" customHeight="1">
      <c r="E1043" s="22"/>
      <c r="F1043" s="22"/>
      <c r="G1043" s="22"/>
      <c r="H1043" s="19"/>
    </row>
    <row r="1044" ht="15.75" customHeight="1">
      <c r="A1044" s="6"/>
      <c r="B1044" s="51"/>
      <c r="C1044" s="21"/>
      <c r="D1044" s="21"/>
      <c r="E1044" s="8"/>
      <c r="F1044" s="22"/>
      <c r="G1044" s="8"/>
      <c r="H1044" s="2"/>
    </row>
    <row r="1045" ht="15.75" customHeight="1">
      <c r="A1045" s="48"/>
      <c r="B1045" s="2"/>
      <c r="C1045" s="21"/>
      <c r="D1045" s="9"/>
      <c r="E1045" s="22"/>
      <c r="F1045" s="22"/>
      <c r="G1045" s="22"/>
      <c r="H1045" s="19"/>
    </row>
    <row r="1046" ht="15.75" customHeight="1">
      <c r="A1046" s="48"/>
      <c r="B1046" s="2"/>
      <c r="C1046" s="21"/>
      <c r="D1046" s="9"/>
      <c r="E1046" s="22"/>
      <c r="F1046" s="22"/>
      <c r="G1046" s="22"/>
      <c r="H1046" s="19"/>
    </row>
    <row r="1047" ht="15.75" customHeight="1">
      <c r="A1047" s="48"/>
      <c r="B1047" s="2"/>
      <c r="C1047" s="21"/>
      <c r="D1047" s="9"/>
      <c r="E1047" s="22"/>
      <c r="F1047" s="22"/>
      <c r="G1047" s="22"/>
      <c r="H1047" s="19"/>
    </row>
    <row r="1048" ht="15.75" customHeight="1">
      <c r="A1048" s="48"/>
      <c r="B1048" s="2"/>
      <c r="C1048" s="21"/>
      <c r="D1048" s="9"/>
      <c r="E1048" s="22"/>
      <c r="F1048" s="22"/>
      <c r="G1048" s="22"/>
      <c r="H1048" s="19"/>
    </row>
    <row r="1049" ht="15.75" customHeight="1">
      <c r="A1049" s="48"/>
      <c r="B1049" s="2"/>
      <c r="C1049" s="21"/>
      <c r="D1049" s="9"/>
      <c r="E1049" s="22"/>
      <c r="F1049" s="22"/>
      <c r="G1049" s="22"/>
      <c r="H1049" s="19"/>
    </row>
    <row r="1050" ht="15.75" customHeight="1">
      <c r="A1050" s="48"/>
      <c r="B1050" s="2"/>
      <c r="C1050" s="21"/>
      <c r="E1050" s="8"/>
      <c r="F1050" s="22"/>
      <c r="G1050" s="8"/>
      <c r="H1050" s="2"/>
    </row>
    <row r="1051" ht="15.75" customHeight="1">
      <c r="A1051" s="48"/>
      <c r="B1051" s="2"/>
      <c r="C1051" s="21"/>
      <c r="E1051" s="8"/>
      <c r="F1051" s="22"/>
      <c r="G1051" s="8"/>
      <c r="H1051" s="2"/>
    </row>
    <row r="1052" ht="15.75" customHeight="1">
      <c r="A1052" s="48"/>
      <c r="B1052" s="2"/>
      <c r="C1052" s="21"/>
      <c r="D1052" s="46"/>
      <c r="E1052" s="8"/>
      <c r="F1052" s="22"/>
      <c r="G1052" s="8"/>
      <c r="H1052" s="2"/>
    </row>
    <row r="1053" ht="15.75" customHeight="1">
      <c r="A1053" s="48"/>
      <c r="B1053" s="2"/>
      <c r="C1053" s="21"/>
      <c r="D1053" s="21"/>
      <c r="E1053" s="8"/>
      <c r="F1053" s="22"/>
      <c r="G1053" s="8"/>
      <c r="H1053" s="2"/>
    </row>
    <row r="1054" ht="15.75" customHeight="1">
      <c r="A1054" s="42"/>
      <c r="B1054" s="19"/>
      <c r="C1054" s="21"/>
      <c r="D1054" s="21"/>
      <c r="E1054" s="22"/>
      <c r="F1054" s="22"/>
      <c r="G1054" s="22"/>
      <c r="H1054" s="19"/>
    </row>
    <row r="1055" ht="15.75" customHeight="1">
      <c r="A1055" s="48"/>
      <c r="B1055" s="2"/>
      <c r="C1055" s="21"/>
      <c r="E1055" s="8"/>
      <c r="F1055" s="22"/>
      <c r="G1055" s="8"/>
      <c r="H1055" s="2"/>
    </row>
    <row r="1056" ht="15.75" customHeight="1">
      <c r="A1056" s="25"/>
      <c r="B1056" s="19"/>
      <c r="C1056" s="21"/>
      <c r="D1056" s="21"/>
      <c r="E1056" s="22"/>
      <c r="F1056" s="22"/>
      <c r="G1056" s="22"/>
      <c r="H1056" s="19"/>
    </row>
    <row r="1057" ht="15.75" customHeight="1">
      <c r="A1057" s="48"/>
      <c r="B1057" s="2"/>
      <c r="C1057" s="46"/>
      <c r="E1057" s="8"/>
      <c r="F1057" s="22"/>
      <c r="G1057" s="8"/>
      <c r="H1057" s="2"/>
    </row>
    <row r="1058" ht="15.75" customHeight="1">
      <c r="A1058" s="48"/>
      <c r="B1058" s="2"/>
      <c r="C1058" s="21"/>
      <c r="D1058" s="9"/>
      <c r="E1058" s="22"/>
      <c r="F1058" s="22"/>
      <c r="G1058" s="22"/>
      <c r="H1058" s="19"/>
    </row>
    <row r="1059" ht="15.75" customHeight="1">
      <c r="A1059" s="48"/>
      <c r="B1059" s="2"/>
      <c r="C1059" s="21"/>
      <c r="E1059" s="8"/>
      <c r="F1059" s="22"/>
      <c r="G1059" s="8"/>
      <c r="H1059" s="2"/>
    </row>
    <row r="1060" ht="15.75" customHeight="1">
      <c r="A1060" s="48"/>
      <c r="B1060" s="2"/>
      <c r="C1060" s="21"/>
      <c r="D1060" s="21"/>
      <c r="E1060" s="22"/>
      <c r="F1060" s="22"/>
      <c r="G1060" s="22"/>
      <c r="H1060" s="19"/>
    </row>
    <row r="1061" ht="15.75" customHeight="1">
      <c r="A1061" s="48"/>
      <c r="B1061" s="2"/>
      <c r="C1061" s="21"/>
      <c r="D1061" s="46"/>
      <c r="E1061" s="8"/>
      <c r="F1061" s="22"/>
      <c r="G1061" s="8"/>
      <c r="H1061" s="2"/>
    </row>
    <row r="1062" ht="15.75" customHeight="1">
      <c r="A1062" s="48"/>
      <c r="B1062" s="2"/>
      <c r="C1062" s="21"/>
      <c r="D1062" s="9"/>
      <c r="E1062" s="22"/>
      <c r="F1062" s="22"/>
      <c r="G1062" s="22"/>
      <c r="H1062" s="19"/>
    </row>
    <row r="1063" ht="15.75" customHeight="1">
      <c r="A1063" s="48"/>
      <c r="B1063" s="2"/>
      <c r="C1063" s="21"/>
      <c r="D1063" s="9"/>
      <c r="E1063" s="22"/>
      <c r="F1063" s="22"/>
      <c r="G1063" s="22"/>
      <c r="H1063" s="19"/>
    </row>
    <row r="1064" ht="15.75" customHeight="1">
      <c r="A1064" s="48"/>
      <c r="B1064" s="2"/>
      <c r="C1064" s="21"/>
      <c r="D1064" s="52"/>
      <c r="E1064" s="8"/>
      <c r="F1064" s="22"/>
      <c r="G1064" s="8"/>
      <c r="H1064" s="2"/>
    </row>
    <row r="1065" ht="15.75" customHeight="1">
      <c r="A1065" s="48"/>
      <c r="B1065" s="2"/>
      <c r="C1065" s="21"/>
      <c r="D1065" s="9"/>
      <c r="E1065" s="22"/>
      <c r="F1065" s="22"/>
      <c r="G1065" s="22"/>
      <c r="H1065" s="19"/>
    </row>
    <row r="1066" ht="15.75" customHeight="1">
      <c r="A1066" s="48"/>
      <c r="B1066" s="2"/>
      <c r="C1066" s="21"/>
      <c r="D1066" s="46"/>
      <c r="E1066" s="8"/>
      <c r="F1066" s="22"/>
      <c r="G1066" s="8"/>
      <c r="H1066" s="2"/>
    </row>
    <row r="1067" ht="15.75" customHeight="1">
      <c r="A1067" s="48"/>
      <c r="B1067" s="2"/>
      <c r="C1067" s="21"/>
      <c r="D1067" s="21"/>
      <c r="E1067" s="8"/>
      <c r="F1067" s="22"/>
      <c r="G1067" s="8"/>
      <c r="H1067" s="2"/>
    </row>
    <row r="1068" ht="15.75" customHeight="1">
      <c r="A1068" s="48"/>
      <c r="B1068" s="2"/>
      <c r="C1068" s="21"/>
      <c r="D1068" s="9"/>
      <c r="E1068" s="22"/>
      <c r="F1068" s="22"/>
      <c r="G1068" s="22"/>
      <c r="H1068" s="19"/>
    </row>
    <row r="1069" ht="15.75" customHeight="1">
      <c r="A1069" s="48"/>
      <c r="B1069" s="2"/>
      <c r="C1069" s="21"/>
      <c r="D1069" s="9"/>
      <c r="E1069" s="22"/>
      <c r="F1069" s="22"/>
      <c r="G1069" s="22"/>
      <c r="H1069" s="19"/>
    </row>
    <row r="1070" ht="15.75" customHeight="1">
      <c r="A1070" s="48"/>
      <c r="B1070" s="2"/>
      <c r="C1070" s="21"/>
      <c r="D1070" s="21"/>
      <c r="E1070" s="8"/>
      <c r="F1070" s="22"/>
      <c r="G1070" s="8"/>
      <c r="H1070" s="2"/>
    </row>
    <row r="1071" ht="15.75" customHeight="1">
      <c r="A1071" s="48"/>
      <c r="B1071" s="2"/>
      <c r="C1071" s="21"/>
      <c r="D1071" s="9"/>
      <c r="E1071" s="22"/>
      <c r="F1071" s="22"/>
      <c r="G1071" s="22"/>
      <c r="H1071" s="19"/>
    </row>
    <row r="1072" ht="15.75" customHeight="1">
      <c r="A1072" s="48"/>
      <c r="B1072" s="2"/>
      <c r="C1072" s="21"/>
      <c r="D1072" s="9"/>
      <c r="E1072" s="22"/>
      <c r="F1072" s="22"/>
      <c r="G1072" s="22"/>
      <c r="H1072" s="19"/>
    </row>
    <row r="1073" ht="15.75" customHeight="1">
      <c r="A1073" s="48"/>
      <c r="B1073" s="2"/>
      <c r="C1073" s="21"/>
      <c r="D1073" s="9"/>
      <c r="E1073" s="22"/>
      <c r="F1073" s="22"/>
      <c r="G1073" s="22"/>
      <c r="H1073" s="19"/>
    </row>
    <row r="1074" ht="15.75" customHeight="1">
      <c r="A1074" s="48"/>
      <c r="B1074" s="2"/>
      <c r="C1074" s="21"/>
      <c r="D1074" s="46"/>
      <c r="E1074" s="8"/>
      <c r="F1074" s="22"/>
      <c r="G1074" s="8"/>
      <c r="H1074" s="2"/>
    </row>
    <row r="1075" ht="15.75" customHeight="1">
      <c r="A1075" s="25"/>
      <c r="B1075" s="19"/>
      <c r="C1075" s="46"/>
      <c r="D1075" s="21"/>
      <c r="E1075" s="8"/>
      <c r="F1075" s="22"/>
      <c r="G1075" s="8"/>
      <c r="H1075" s="2"/>
    </row>
    <row r="1076" ht="15.75" customHeight="1">
      <c r="A1076" s="25"/>
      <c r="B1076" s="19"/>
      <c r="C1076" s="21"/>
      <c r="D1076" s="46"/>
      <c r="E1076" s="8"/>
      <c r="F1076" s="22"/>
      <c r="G1076" s="8"/>
      <c r="H1076" s="2"/>
    </row>
    <row r="1077" ht="15.75" customHeight="1">
      <c r="A1077" s="30"/>
      <c r="B1077" s="19"/>
      <c r="C1077" s="9"/>
      <c r="D1077" s="21"/>
      <c r="E1077" s="8"/>
      <c r="F1077" s="22"/>
      <c r="G1077" s="8"/>
      <c r="H1077" s="2"/>
    </row>
    <row r="1078" ht="15.75" customHeight="1">
      <c r="A1078" s="25"/>
      <c r="B1078" s="19"/>
      <c r="C1078" s="21"/>
      <c r="D1078" s="21"/>
      <c r="E1078" s="22"/>
      <c r="F1078" s="22"/>
      <c r="G1078" s="22"/>
      <c r="H1078" s="19"/>
    </row>
    <row r="1079" ht="15.75" customHeight="1">
      <c r="A1079" s="48"/>
      <c r="B1079" s="2"/>
      <c r="C1079" s="53"/>
      <c r="D1079" s="21"/>
      <c r="E1079" s="22"/>
      <c r="F1079" s="22"/>
      <c r="G1079" s="22"/>
      <c r="H1079" s="19"/>
    </row>
    <row r="1080" ht="15.75" customHeight="1">
      <c r="A1080" s="48"/>
      <c r="B1080" s="2"/>
      <c r="C1080" s="21"/>
      <c r="D1080" s="21"/>
      <c r="E1080" s="8"/>
      <c r="F1080" s="22"/>
      <c r="G1080" s="8"/>
      <c r="H1080" s="2"/>
    </row>
    <row r="1081" ht="15.75" customHeight="1">
      <c r="A1081" s="48"/>
      <c r="B1081" s="2"/>
      <c r="C1081" s="21"/>
      <c r="D1081" s="9"/>
      <c r="E1081" s="22"/>
      <c r="F1081" s="22"/>
      <c r="G1081" s="22"/>
      <c r="H1081" s="19"/>
    </row>
    <row r="1082" ht="15.75" customHeight="1">
      <c r="A1082" s="48"/>
      <c r="B1082" s="2"/>
      <c r="C1082" s="21"/>
      <c r="D1082" s="9"/>
      <c r="E1082" s="22"/>
      <c r="F1082" s="22"/>
      <c r="G1082" s="22"/>
      <c r="H1082" s="19"/>
    </row>
    <row r="1083" ht="15.75" customHeight="1">
      <c r="A1083" s="48"/>
      <c r="B1083" s="2"/>
      <c r="C1083" s="21"/>
      <c r="D1083" s="9"/>
      <c r="E1083" s="22"/>
      <c r="F1083" s="22"/>
      <c r="G1083" s="22"/>
      <c r="H1083" s="19"/>
    </row>
    <row r="1084" ht="15.75" customHeight="1">
      <c r="A1084" s="48"/>
      <c r="B1084" s="2"/>
      <c r="C1084" s="21"/>
      <c r="D1084" s="9"/>
      <c r="E1084" s="22"/>
      <c r="F1084" s="22"/>
      <c r="G1084" s="22"/>
      <c r="H1084" s="19"/>
    </row>
    <row r="1085" ht="15.75" customHeight="1">
      <c r="A1085" s="48"/>
      <c r="B1085" s="2"/>
      <c r="C1085" s="21"/>
      <c r="D1085" s="21"/>
      <c r="E1085" s="8"/>
      <c r="F1085" s="22"/>
      <c r="G1085" s="8"/>
      <c r="H1085" s="2"/>
    </row>
    <row r="1086" ht="15.75" customHeight="1">
      <c r="A1086" s="48"/>
      <c r="B1086" s="2"/>
      <c r="C1086" s="21"/>
      <c r="D1086" s="9"/>
      <c r="E1086" s="22"/>
      <c r="F1086" s="22"/>
      <c r="G1086" s="22"/>
      <c r="H1086" s="19"/>
    </row>
    <row r="1087" ht="15.75" customHeight="1">
      <c r="A1087" s="48"/>
      <c r="B1087" s="2"/>
      <c r="C1087" s="21"/>
      <c r="D1087" s="9"/>
      <c r="E1087" s="22"/>
      <c r="F1087" s="22"/>
      <c r="G1087" s="22"/>
      <c r="H1087" s="19"/>
    </row>
    <row r="1088" ht="15.75" customHeight="1">
      <c r="A1088" s="3"/>
      <c r="B1088" s="2"/>
      <c r="C1088" s="21"/>
      <c r="D1088" s="52"/>
      <c r="E1088" s="22"/>
      <c r="F1088" s="22"/>
      <c r="G1088" s="8"/>
      <c r="H1088" s="2"/>
    </row>
    <row r="1089" ht="15.75" customHeight="1">
      <c r="A1089" s="3"/>
      <c r="B1089" s="2"/>
      <c r="C1089" s="21"/>
      <c r="D1089" s="9"/>
      <c r="E1089" s="22"/>
      <c r="F1089" s="22"/>
      <c r="G1089" s="22"/>
      <c r="H1089" s="19"/>
    </row>
    <row r="1090" ht="15.75" customHeight="1">
      <c r="A1090" s="3"/>
      <c r="B1090" s="2"/>
      <c r="C1090" s="21"/>
      <c r="D1090" s="52"/>
      <c r="E1090" s="8"/>
      <c r="F1090" s="22"/>
      <c r="G1090" s="8"/>
      <c r="H1090" s="2"/>
    </row>
    <row r="1091" ht="15.75" customHeight="1">
      <c r="A1091" s="3"/>
      <c r="B1091" s="2"/>
      <c r="C1091" s="21"/>
      <c r="D1091" s="21"/>
      <c r="E1091" s="8"/>
      <c r="F1091" s="22"/>
      <c r="G1091" s="8"/>
      <c r="H1091" s="2"/>
    </row>
    <row r="1092" ht="15.75" customHeight="1">
      <c r="A1092" s="3"/>
      <c r="B1092" s="2"/>
      <c r="C1092" s="21"/>
      <c r="D1092" s="9"/>
      <c r="E1092" s="22"/>
      <c r="F1092" s="22"/>
      <c r="G1092" s="22"/>
      <c r="H1092" s="19"/>
    </row>
    <row r="1093" ht="15.75" customHeight="1">
      <c r="A1093" s="3"/>
      <c r="B1093" s="2"/>
      <c r="C1093" s="21"/>
      <c r="D1093" s="21"/>
      <c r="E1093" s="8"/>
      <c r="F1093" s="22"/>
      <c r="G1093" s="8"/>
      <c r="H1093" s="2"/>
    </row>
    <row r="1094" ht="15.75" customHeight="1">
      <c r="A1094" s="3"/>
      <c r="B1094" s="2"/>
      <c r="C1094" s="21"/>
      <c r="D1094" s="9"/>
      <c r="E1094" s="22"/>
      <c r="F1094" s="22"/>
      <c r="G1094" s="22"/>
      <c r="H1094" s="19"/>
    </row>
    <row r="1095" ht="15.75" customHeight="1">
      <c r="A1095" s="3"/>
      <c r="B1095" s="2"/>
      <c r="C1095" s="21"/>
      <c r="D1095" s="9"/>
      <c r="E1095" s="22"/>
      <c r="F1095" s="22"/>
      <c r="G1095" s="22"/>
      <c r="H1095" s="19"/>
    </row>
    <row r="1096" ht="15.75" customHeight="1">
      <c r="A1096" s="3"/>
      <c r="B1096" s="2"/>
      <c r="C1096" s="21"/>
      <c r="D1096" s="21"/>
      <c r="E1096" s="8"/>
      <c r="F1096" s="22"/>
      <c r="G1096" s="8"/>
      <c r="H1096" s="2"/>
    </row>
    <row r="1097" ht="15.75" customHeight="1">
      <c r="A1097" s="3"/>
      <c r="B1097" s="2"/>
      <c r="C1097" s="21"/>
      <c r="D1097" s="21"/>
      <c r="E1097" s="8"/>
      <c r="F1097" s="22"/>
      <c r="G1097" s="8"/>
      <c r="H1097" s="2"/>
    </row>
    <row r="1098" ht="15.75" customHeight="1">
      <c r="A1098" s="25"/>
      <c r="B1098" s="19"/>
      <c r="C1098" s="21"/>
      <c r="D1098" s="21"/>
      <c r="E1098" s="8"/>
      <c r="F1098" s="22"/>
      <c r="G1098" s="8"/>
      <c r="H1098" s="2"/>
    </row>
    <row r="1099" ht="15.75" customHeight="1">
      <c r="A1099" s="26"/>
      <c r="B1099" s="19"/>
      <c r="C1099" s="9"/>
      <c r="D1099" s="52"/>
      <c r="E1099" s="8"/>
      <c r="F1099" s="22"/>
      <c r="G1099" s="8"/>
      <c r="H1099" s="2"/>
    </row>
    <row r="1100" ht="15.75" customHeight="1">
      <c r="A1100" s="30"/>
      <c r="B1100" s="19"/>
      <c r="C1100" s="21"/>
      <c r="D1100" s="46"/>
      <c r="E1100" s="8"/>
      <c r="F1100" s="22"/>
      <c r="G1100" s="8"/>
      <c r="H1100" s="2"/>
    </row>
    <row r="1101" ht="15.75" customHeight="1">
      <c r="A1101" s="30"/>
      <c r="B1101" s="19"/>
      <c r="C1101" s="9"/>
      <c r="D1101" s="21"/>
      <c r="E1101" s="8"/>
      <c r="F1101" s="22"/>
      <c r="G1101" s="8"/>
      <c r="H1101" s="2"/>
    </row>
    <row r="1102" ht="15.75" customHeight="1">
      <c r="C1102" s="21"/>
      <c r="D1102" s="21"/>
      <c r="E1102" s="22"/>
      <c r="F1102" s="22"/>
      <c r="G1102" s="22"/>
      <c r="H1102" s="19"/>
    </row>
    <row r="1103" ht="15.75" customHeight="1">
      <c r="A1103" s="3"/>
      <c r="B1103" s="2"/>
      <c r="C1103" s="21"/>
      <c r="D1103" s="9"/>
      <c r="E1103" s="22"/>
      <c r="F1103" s="22"/>
      <c r="G1103" s="22"/>
      <c r="H1103" s="19"/>
    </row>
    <row r="1104" ht="15.75" customHeight="1">
      <c r="A1104" s="3"/>
      <c r="B1104" s="2"/>
      <c r="C1104" s="21"/>
      <c r="D1104" s="9"/>
      <c r="E1104" s="22"/>
      <c r="F1104" s="22"/>
      <c r="G1104" s="22"/>
      <c r="H1104" s="19"/>
    </row>
    <row r="1105" ht="15.75" customHeight="1">
      <c r="A1105" s="3"/>
      <c r="B1105" s="2"/>
      <c r="C1105" s="21"/>
      <c r="D1105" s="9"/>
      <c r="E1105" s="22"/>
      <c r="F1105" s="22"/>
      <c r="G1105" s="22"/>
      <c r="H1105" s="19"/>
    </row>
    <row r="1106" ht="15.75" customHeight="1">
      <c r="A1106" s="3"/>
      <c r="B1106" s="2"/>
      <c r="C1106" s="21"/>
      <c r="D1106" s="9"/>
      <c r="E1106" s="22"/>
      <c r="F1106" s="22"/>
      <c r="G1106" s="22"/>
      <c r="H1106" s="19"/>
    </row>
    <row r="1107" ht="15.75" customHeight="1">
      <c r="A1107" s="3"/>
      <c r="B1107" s="2"/>
      <c r="C1107" s="21"/>
      <c r="D1107" s="21"/>
      <c r="E1107" s="8"/>
      <c r="F1107" s="22"/>
      <c r="G1107" s="8"/>
      <c r="H1107" s="2"/>
    </row>
    <row r="1108" ht="15.75" customHeight="1">
      <c r="A1108" s="26"/>
      <c r="B1108" s="19"/>
      <c r="C1108" s="9"/>
      <c r="D1108" s="21"/>
      <c r="E1108" s="8"/>
      <c r="F1108" s="22"/>
      <c r="G1108" s="8"/>
      <c r="H1108" s="2"/>
    </row>
    <row r="1109" ht="15.75" customHeight="1">
      <c r="A1109" s="25"/>
      <c r="B1109" s="19"/>
      <c r="C1109" s="21"/>
      <c r="D1109" s="21"/>
      <c r="E1109" s="8"/>
      <c r="F1109" s="22"/>
      <c r="G1109" s="8"/>
      <c r="H1109" s="2"/>
    </row>
    <row r="1110" ht="15.75" customHeight="1">
      <c r="A1110" s="48"/>
      <c r="B1110" s="2"/>
      <c r="C1110" s="46"/>
      <c r="D1110" s="21"/>
      <c r="E1110" s="8"/>
      <c r="F1110" s="22"/>
      <c r="G1110" s="8"/>
      <c r="H1110" s="2"/>
    </row>
    <row r="1111" ht="15.75" customHeight="1">
      <c r="A1111" s="42"/>
      <c r="B1111" s="19"/>
      <c r="C1111" s="21"/>
      <c r="E1111" s="8"/>
      <c r="F1111" s="22"/>
      <c r="G1111" s="8"/>
      <c r="H1111" s="2"/>
    </row>
    <row r="1112" ht="15.75" customHeight="1">
      <c r="A1112" s="30"/>
      <c r="B1112" s="19"/>
      <c r="C1112" s="21"/>
      <c r="D1112" s="21"/>
      <c r="E1112" s="8"/>
      <c r="F1112" s="22"/>
      <c r="G1112" s="8"/>
      <c r="H1112" s="2"/>
    </row>
    <row r="1113" ht="15.75" customHeight="1">
      <c r="A1113" s="48"/>
      <c r="B1113" s="2"/>
      <c r="C1113" s="21"/>
      <c r="D1113" s="21"/>
      <c r="E1113" s="8"/>
      <c r="F1113" s="22"/>
      <c r="G1113" s="8"/>
      <c r="H1113" s="2"/>
    </row>
    <row r="1114" ht="15.75" customHeight="1">
      <c r="A1114" s="48"/>
      <c r="B1114" s="2"/>
      <c r="C1114" s="21"/>
      <c r="D1114" s="21"/>
      <c r="E1114" s="8"/>
      <c r="F1114" s="22"/>
      <c r="G1114" s="8"/>
      <c r="H1114" s="2"/>
    </row>
    <row r="1115" ht="15.75" customHeight="1">
      <c r="A1115" s="48"/>
      <c r="B1115" s="2"/>
      <c r="C1115" s="21"/>
      <c r="E1115" s="8"/>
      <c r="F1115" s="22"/>
      <c r="G1115" s="8"/>
      <c r="H1115" s="2"/>
    </row>
    <row r="1116" ht="15.75" customHeight="1">
      <c r="A1116" s="48"/>
      <c r="B1116" s="2"/>
      <c r="C1116" s="21"/>
      <c r="D1116" s="21"/>
      <c r="E1116" s="8"/>
      <c r="F1116" s="22"/>
      <c r="G1116" s="8"/>
      <c r="H1116" s="2"/>
    </row>
    <row r="1117" ht="15.75" customHeight="1">
      <c r="A1117" s="48"/>
      <c r="B1117" s="2"/>
      <c r="C1117" s="21"/>
      <c r="D1117" s="9"/>
      <c r="E1117" s="22"/>
      <c r="F1117" s="22"/>
      <c r="G1117" s="22"/>
      <c r="H1117" s="19"/>
    </row>
    <row r="1118" ht="15.75" customHeight="1">
      <c r="A1118" s="38"/>
      <c r="B1118" s="2"/>
      <c r="C1118" s="21"/>
      <c r="D1118" s="21"/>
      <c r="E1118" s="8"/>
      <c r="F1118" s="22"/>
      <c r="G1118" s="8"/>
      <c r="H1118" s="2"/>
    </row>
    <row r="1119" ht="15.75" customHeight="1">
      <c r="A1119" s="48"/>
      <c r="B1119" s="2"/>
      <c r="C1119" s="21"/>
      <c r="D1119" s="21"/>
      <c r="E1119" s="8"/>
      <c r="F1119" s="22"/>
      <c r="G1119" s="8"/>
      <c r="H1119" s="2"/>
    </row>
    <row r="1120" ht="15.75" customHeight="1">
      <c r="A1120" s="48"/>
      <c r="B1120" s="2"/>
      <c r="C1120" s="21"/>
      <c r="D1120" s="21"/>
      <c r="E1120" s="8"/>
      <c r="F1120" s="22"/>
      <c r="G1120" s="8"/>
      <c r="H1120" s="2"/>
    </row>
    <row r="1121" ht="15.75" customHeight="1">
      <c r="A1121" s="48"/>
      <c r="B1121" s="2"/>
      <c r="C1121" s="21"/>
      <c r="D1121" s="9"/>
      <c r="E1121" s="22"/>
      <c r="F1121" s="22"/>
      <c r="G1121" s="22"/>
      <c r="H1121" s="19"/>
    </row>
    <row r="1122" ht="15.75" customHeight="1">
      <c r="A1122" s="26"/>
      <c r="B1122" s="19"/>
      <c r="C1122" s="21"/>
      <c r="D1122" s="46"/>
      <c r="E1122" s="8"/>
      <c r="F1122" s="22"/>
      <c r="G1122" s="8"/>
      <c r="H1122" s="2"/>
    </row>
    <row r="1123" ht="15.75" customHeight="1">
      <c r="A1123" s="26"/>
      <c r="B1123" s="19"/>
      <c r="C1123" s="21"/>
      <c r="D1123" s="52"/>
      <c r="E1123" s="22"/>
      <c r="F1123" s="22"/>
      <c r="G1123" s="8"/>
      <c r="H1123" s="2"/>
    </row>
    <row r="1125">
      <c r="A1125" s="28"/>
    </row>
    <row r="1126" ht="15.75" customHeight="1">
      <c r="A1126" s="54"/>
      <c r="B1126" s="19"/>
      <c r="D1126" s="21"/>
      <c r="E1126" s="8"/>
      <c r="F1126" s="22"/>
      <c r="G1126" s="8"/>
      <c r="H1126" s="2"/>
    </row>
    <row r="1127" ht="15.75" customHeight="1">
      <c r="A1127" s="3"/>
      <c r="B1127" s="2"/>
      <c r="D1127" s="21"/>
      <c r="E1127" s="8"/>
      <c r="F1127" s="22"/>
      <c r="G1127" s="8"/>
      <c r="H1127" s="2"/>
    </row>
    <row r="1128" ht="15.75" customHeight="1">
      <c r="A1128" s="3"/>
      <c r="B1128" s="2"/>
      <c r="C1128" s="21"/>
      <c r="D1128" s="21"/>
      <c r="E1128" s="8"/>
      <c r="F1128" s="22"/>
      <c r="G1128" s="8"/>
      <c r="H1128" s="2"/>
    </row>
    <row r="1129" ht="15.75" customHeight="1">
      <c r="A1129" s="3"/>
      <c r="B1129" s="2"/>
      <c r="C1129" s="21"/>
      <c r="D1129" s="21"/>
      <c r="E1129" s="8"/>
      <c r="F1129" s="22"/>
      <c r="G1129" s="8"/>
      <c r="H1129" s="2"/>
    </row>
    <row r="1130" ht="15.75" customHeight="1">
      <c r="A1130" s="3"/>
      <c r="B1130" s="2"/>
      <c r="C1130" s="21"/>
      <c r="D1130" s="9"/>
      <c r="E1130" s="22"/>
      <c r="F1130" s="22"/>
      <c r="G1130" s="22"/>
      <c r="H1130" s="19"/>
    </row>
    <row r="1131" ht="15.75" customHeight="1">
      <c r="A1131" s="26"/>
      <c r="B1131" s="19"/>
      <c r="C1131" s="9"/>
      <c r="D1131" s="9"/>
      <c r="E1131" s="22"/>
      <c r="F1131" s="22"/>
      <c r="G1131" s="22"/>
      <c r="H1131" s="19"/>
    </row>
    <row r="1132" ht="15.75" customHeight="1">
      <c r="A1132" s="3"/>
      <c r="B1132" s="2"/>
      <c r="C1132" s="9"/>
      <c r="D1132" s="9"/>
      <c r="E1132" s="22"/>
      <c r="F1132" s="22"/>
      <c r="G1132" s="22"/>
      <c r="H1132" s="19"/>
    </row>
    <row r="1133" ht="15.75" customHeight="1">
      <c r="A1133" s="18"/>
      <c r="B1133" s="19"/>
      <c r="C1133" s="21"/>
      <c r="D1133" s="21"/>
      <c r="E1133" s="22"/>
      <c r="F1133" s="22"/>
      <c r="G1133" s="22"/>
      <c r="H1133" s="19"/>
    </row>
    <row r="1134" ht="15.75" customHeight="1">
      <c r="A1134" s="30"/>
      <c r="B1134" s="19"/>
      <c r="C1134" s="46"/>
      <c r="D1134" s="21"/>
      <c r="E1134" s="22"/>
      <c r="F1134" s="22"/>
      <c r="G1134" s="22"/>
      <c r="H1134" s="19"/>
    </row>
    <row r="1135" ht="15.75" customHeight="1">
      <c r="A1135" s="3"/>
      <c r="B1135" s="2"/>
      <c r="C1135" s="21"/>
      <c r="D1135" s="9"/>
      <c r="E1135" s="22"/>
      <c r="F1135" s="22"/>
      <c r="G1135" s="22"/>
      <c r="H1135" s="19"/>
    </row>
    <row r="1136" ht="15.75" customHeight="1">
      <c r="A1136" s="3"/>
      <c r="B1136" s="2"/>
      <c r="C1136" s="21"/>
      <c r="D1136" s="9"/>
      <c r="E1136" s="22"/>
      <c r="F1136" s="22"/>
      <c r="G1136" s="22"/>
      <c r="H1136" s="19"/>
    </row>
    <row r="1137" ht="15.75" customHeight="1">
      <c r="A1137" s="3"/>
      <c r="B1137" s="2"/>
      <c r="C1137" s="21"/>
      <c r="D1137" s="9"/>
      <c r="E1137" s="22"/>
      <c r="F1137" s="22"/>
      <c r="G1137" s="22"/>
      <c r="H1137" s="19"/>
    </row>
    <row r="1138" ht="15.75" customHeight="1">
      <c r="A1138" s="3"/>
      <c r="B1138" s="2"/>
      <c r="C1138" s="21"/>
      <c r="D1138" s="21"/>
      <c r="E1138" s="8"/>
      <c r="F1138" s="22"/>
      <c r="G1138" s="8"/>
      <c r="H1138" s="2"/>
    </row>
    <row r="1139" ht="15.75" customHeight="1">
      <c r="A1139" s="3"/>
      <c r="B1139" s="2"/>
      <c r="C1139" s="21"/>
      <c r="D1139" s="9"/>
      <c r="E1139" s="22"/>
      <c r="F1139" s="22"/>
      <c r="G1139" s="22"/>
      <c r="H1139" s="19"/>
    </row>
    <row r="1140" ht="15.75" customHeight="1">
      <c r="A1140" s="3"/>
      <c r="B1140" s="2"/>
      <c r="C1140" s="21"/>
      <c r="D1140" s="21"/>
      <c r="E1140" s="22"/>
      <c r="F1140" s="22"/>
      <c r="G1140" s="22"/>
      <c r="H1140" s="19"/>
    </row>
    <row r="1141" ht="15.75" customHeight="1">
      <c r="A1141" s="3"/>
      <c r="B1141" s="2"/>
      <c r="C1141" s="21"/>
      <c r="D1141" s="21"/>
      <c r="E1141" s="22"/>
      <c r="F1141" s="22"/>
      <c r="G1141" s="22"/>
      <c r="H1141" s="19"/>
    </row>
    <row r="1142" ht="15.75" customHeight="1">
      <c r="A1142" s="3"/>
      <c r="B1142" s="2"/>
      <c r="C1142" s="21"/>
      <c r="D1142" s="9"/>
      <c r="E1142" s="22"/>
      <c r="F1142" s="22"/>
      <c r="G1142" s="22"/>
      <c r="H1142" s="19"/>
    </row>
    <row r="1143" ht="15.75" customHeight="1">
      <c r="A1143" s="3"/>
      <c r="B1143" s="2"/>
      <c r="C1143" s="21"/>
      <c r="D1143" s="9"/>
      <c r="E1143" s="22"/>
      <c r="F1143" s="22"/>
      <c r="G1143" s="22"/>
      <c r="H1143" s="19"/>
    </row>
    <row r="1144" ht="15.75" customHeight="1">
      <c r="A1144" s="3"/>
      <c r="B1144" s="2"/>
      <c r="C1144" s="21"/>
      <c r="D1144" s="21"/>
      <c r="E1144" s="8"/>
      <c r="F1144" s="22"/>
      <c r="G1144" s="8"/>
      <c r="H1144" s="2"/>
    </row>
    <row r="1145" ht="15.75" customHeight="1">
      <c r="A1145" s="3"/>
      <c r="B1145" s="2"/>
      <c r="C1145" s="21"/>
      <c r="D1145" s="21"/>
      <c r="E1145" s="8"/>
      <c r="F1145" s="22"/>
      <c r="G1145" s="8"/>
      <c r="H1145" s="2"/>
    </row>
    <row r="1146" ht="15.75" customHeight="1">
      <c r="A1146" s="3"/>
      <c r="B1146" s="2"/>
      <c r="C1146" s="21"/>
      <c r="D1146" s="9"/>
      <c r="E1146" s="22"/>
      <c r="F1146" s="22"/>
      <c r="G1146" s="22"/>
      <c r="H1146" s="19"/>
    </row>
    <row r="1147" ht="15.75" customHeight="1">
      <c r="A1147" s="3"/>
      <c r="B1147" s="2"/>
      <c r="C1147" s="21"/>
      <c r="D1147" s="21"/>
      <c r="E1147" s="8"/>
      <c r="F1147" s="22"/>
      <c r="G1147" s="8"/>
      <c r="H1147" s="2"/>
    </row>
    <row r="1148" ht="15.75" customHeight="1">
      <c r="A1148" s="3"/>
      <c r="B1148" s="2"/>
      <c r="C1148" s="21"/>
      <c r="D1148" s="9"/>
      <c r="E1148" s="22"/>
      <c r="F1148" s="22"/>
      <c r="G1148" s="22"/>
      <c r="H1148" s="19"/>
    </row>
    <row r="1149" ht="15.75" customHeight="1">
      <c r="A1149" s="3"/>
      <c r="B1149" s="2"/>
      <c r="C1149" s="21"/>
      <c r="D1149" s="9"/>
      <c r="E1149" s="22"/>
      <c r="F1149" s="22"/>
      <c r="G1149" s="22"/>
      <c r="H1149" s="19"/>
    </row>
    <row r="1150" ht="15.75" customHeight="1">
      <c r="A1150" s="3"/>
      <c r="B1150" s="2"/>
      <c r="C1150" s="21"/>
      <c r="D1150" s="9"/>
      <c r="E1150" s="22"/>
      <c r="F1150" s="22"/>
      <c r="G1150" s="22"/>
      <c r="H1150" s="19"/>
    </row>
    <row r="1151" ht="15.75" customHeight="1">
      <c r="A1151" s="3"/>
      <c r="B1151" s="2"/>
      <c r="C1151" s="21"/>
      <c r="D1151" s="9"/>
      <c r="E1151" s="22"/>
      <c r="F1151" s="22"/>
      <c r="G1151" s="22"/>
      <c r="H1151" s="19"/>
    </row>
    <row r="1152" ht="15.75" customHeight="1">
      <c r="A1152" s="3"/>
      <c r="B1152" s="2"/>
      <c r="C1152" s="21"/>
      <c r="D1152" s="9"/>
      <c r="E1152" s="22"/>
      <c r="F1152" s="22"/>
      <c r="G1152" s="22"/>
      <c r="H1152" s="19"/>
    </row>
    <row r="1153" ht="15.75" customHeight="1">
      <c r="A1153" s="3"/>
      <c r="B1153" s="2"/>
      <c r="C1153" s="21"/>
      <c r="D1153" s="21"/>
      <c r="E1153" s="8"/>
      <c r="F1153" s="22"/>
      <c r="G1153" s="8"/>
      <c r="H1153" s="2"/>
    </row>
    <row r="1154" ht="15.75" customHeight="1">
      <c r="A1154" s="3"/>
      <c r="B1154" s="2"/>
      <c r="C1154" s="21"/>
      <c r="D1154" s="9"/>
      <c r="E1154" s="22"/>
      <c r="F1154" s="22"/>
      <c r="G1154" s="22"/>
      <c r="H1154" s="19"/>
    </row>
    <row r="1155" ht="15.75" customHeight="1">
      <c r="A1155" s="3"/>
      <c r="B1155" s="2"/>
      <c r="C1155" s="21"/>
      <c r="D1155" s="9"/>
      <c r="E1155" s="22"/>
      <c r="F1155" s="22"/>
      <c r="G1155" s="22"/>
      <c r="H1155" s="19"/>
    </row>
    <row r="1156" ht="15.75" customHeight="1">
      <c r="A1156" s="3"/>
      <c r="B1156" s="2"/>
      <c r="C1156" s="21"/>
      <c r="D1156" s="9"/>
      <c r="E1156" s="22"/>
      <c r="F1156" s="22"/>
      <c r="G1156" s="22"/>
      <c r="H1156" s="19"/>
    </row>
    <row r="1157" ht="15.75" customHeight="1">
      <c r="A1157" s="3"/>
      <c r="B1157" s="2"/>
      <c r="C1157" s="21"/>
      <c r="D1157" s="9"/>
      <c r="E1157" s="22"/>
      <c r="F1157" s="22"/>
      <c r="G1157" s="22"/>
      <c r="H1157" s="19"/>
    </row>
    <row r="1158" ht="15.75" customHeight="1">
      <c r="A1158" s="3"/>
      <c r="B1158" s="2"/>
      <c r="C1158" s="21"/>
      <c r="D1158" s="21"/>
      <c r="E1158" s="22"/>
      <c r="F1158" s="22"/>
      <c r="G1158" s="8"/>
      <c r="H1158" s="2"/>
    </row>
    <row r="1159" ht="15.75" customHeight="1">
      <c r="A1159" s="3"/>
      <c r="B1159" s="2"/>
      <c r="C1159" s="21"/>
      <c r="D1159" s="9"/>
      <c r="E1159" s="22"/>
      <c r="F1159" s="22"/>
      <c r="G1159" s="22"/>
      <c r="H1159" s="19"/>
    </row>
    <row r="1160" ht="15.75" customHeight="1">
      <c r="A1160" s="3"/>
      <c r="B1160" s="2"/>
      <c r="C1160" s="21"/>
      <c r="D1160" s="21"/>
      <c r="E1160" s="8"/>
      <c r="F1160" s="22"/>
      <c r="G1160" s="8"/>
      <c r="H1160" s="2"/>
    </row>
    <row r="1161" ht="15.75" customHeight="1">
      <c r="A1161" s="3"/>
      <c r="B1161" s="2"/>
      <c r="C1161" s="21"/>
      <c r="D1161" s="21"/>
      <c r="E1161" s="22"/>
      <c r="F1161" s="22"/>
      <c r="G1161" s="8"/>
      <c r="H1161" s="2"/>
    </row>
    <row r="1162" ht="15.75" customHeight="1">
      <c r="A1162" s="3"/>
      <c r="B1162" s="2"/>
      <c r="C1162" s="21"/>
      <c r="D1162" s="21"/>
      <c r="E1162" s="22"/>
      <c r="F1162" s="22"/>
      <c r="G1162" s="8"/>
      <c r="H1162" s="2"/>
    </row>
    <row r="1163" ht="15.75" customHeight="1">
      <c r="A1163" s="3"/>
      <c r="B1163" s="2"/>
      <c r="C1163" s="21"/>
      <c r="D1163" s="9"/>
      <c r="E1163" s="22"/>
      <c r="F1163" s="22"/>
      <c r="G1163" s="22"/>
      <c r="H1163" s="19"/>
    </row>
    <row r="1164" ht="15.75" customHeight="1">
      <c r="A1164" s="3"/>
      <c r="B1164" s="2"/>
      <c r="C1164" s="21"/>
      <c r="D1164" s="9"/>
      <c r="E1164" s="22"/>
      <c r="F1164" s="22"/>
      <c r="G1164" s="22"/>
      <c r="H1164" s="19"/>
    </row>
    <row r="1165" ht="15.75" customHeight="1">
      <c r="A1165" s="3"/>
      <c r="B1165" s="2"/>
      <c r="C1165" s="21"/>
      <c r="D1165" s="9"/>
      <c r="E1165" s="22"/>
      <c r="F1165" s="22"/>
      <c r="G1165" s="22"/>
      <c r="H1165" s="19"/>
    </row>
    <row r="1166" ht="15.75" customHeight="1">
      <c r="A1166" s="3"/>
      <c r="B1166" s="2"/>
      <c r="C1166" s="21"/>
      <c r="D1166" s="9"/>
      <c r="E1166" s="22"/>
      <c r="F1166" s="22"/>
      <c r="G1166" s="22"/>
      <c r="H1166" s="19"/>
    </row>
    <row r="1167" ht="15.75" customHeight="1">
      <c r="A1167" s="3"/>
      <c r="B1167" s="2"/>
      <c r="C1167" s="21"/>
      <c r="D1167" s="9"/>
      <c r="E1167" s="22"/>
      <c r="F1167" s="22"/>
      <c r="G1167" s="22"/>
      <c r="H1167" s="19"/>
    </row>
    <row r="1168" ht="15.75" customHeight="1">
      <c r="A1168" s="3"/>
      <c r="B1168" s="2"/>
      <c r="C1168" s="21"/>
      <c r="D1168" s="9"/>
      <c r="E1168" s="22"/>
      <c r="F1168" s="22"/>
      <c r="G1168" s="22"/>
      <c r="H1168" s="19"/>
    </row>
    <row r="1169" ht="15.75" customHeight="1">
      <c r="A1169" s="3"/>
      <c r="B1169" s="2"/>
      <c r="C1169" s="21"/>
      <c r="D1169" s="9"/>
      <c r="E1169" s="22"/>
      <c r="F1169" s="22"/>
      <c r="G1169" s="22"/>
      <c r="H1169" s="19"/>
    </row>
    <row r="1170" ht="15.75" customHeight="1">
      <c r="A1170" s="3"/>
      <c r="B1170" s="2"/>
      <c r="C1170" s="21"/>
      <c r="D1170" s="21"/>
      <c r="E1170" s="8"/>
      <c r="F1170" s="22"/>
      <c r="G1170" s="8"/>
      <c r="H1170" s="2"/>
    </row>
    <row r="1171" ht="15.75" customHeight="1">
      <c r="A1171" s="3"/>
      <c r="B1171" s="2"/>
      <c r="C1171" s="21"/>
      <c r="D1171" s="21"/>
      <c r="E1171" s="8"/>
      <c r="F1171" s="22"/>
      <c r="G1171" s="8"/>
      <c r="H1171" s="2"/>
    </row>
    <row r="1172" ht="15.75" customHeight="1">
      <c r="A1172" s="3"/>
      <c r="B1172" s="2"/>
      <c r="C1172" s="21"/>
      <c r="D1172" s="9"/>
      <c r="E1172" s="22"/>
      <c r="F1172" s="22"/>
      <c r="G1172" s="22"/>
      <c r="H1172" s="19"/>
    </row>
    <row r="1173" ht="15.75" customHeight="1">
      <c r="A1173" s="3"/>
      <c r="B1173" s="2"/>
      <c r="C1173" s="21"/>
      <c r="D1173" s="9"/>
      <c r="E1173" s="22"/>
      <c r="F1173" s="22"/>
      <c r="G1173" s="22"/>
      <c r="H1173" s="19"/>
    </row>
    <row r="1174" ht="15.75" customHeight="1">
      <c r="A1174" s="3"/>
      <c r="B1174" s="2"/>
      <c r="C1174" s="21"/>
      <c r="D1174" s="9"/>
      <c r="E1174" s="22"/>
      <c r="F1174" s="22"/>
      <c r="G1174" s="22"/>
      <c r="H1174" s="19"/>
    </row>
    <row r="1175" ht="15.75" customHeight="1">
      <c r="A1175" s="3"/>
      <c r="B1175" s="2"/>
      <c r="C1175" s="21"/>
      <c r="D1175" s="9"/>
      <c r="E1175" s="22"/>
      <c r="F1175" s="22"/>
      <c r="G1175" s="22"/>
      <c r="H1175" s="19"/>
    </row>
    <row r="1176" ht="15.75" customHeight="1">
      <c r="A1176" s="3"/>
      <c r="B1176" s="2"/>
      <c r="C1176" s="21"/>
      <c r="D1176" s="9"/>
      <c r="E1176" s="22"/>
      <c r="F1176" s="22"/>
      <c r="G1176" s="22"/>
      <c r="H1176" s="19"/>
    </row>
    <row r="1177" ht="15.75" customHeight="1">
      <c r="A1177" s="3"/>
      <c r="B1177" s="2"/>
      <c r="C1177" s="21"/>
      <c r="D1177" s="9"/>
      <c r="E1177" s="22"/>
      <c r="F1177" s="22"/>
      <c r="G1177" s="22"/>
      <c r="H1177" s="19"/>
    </row>
    <row r="1178" ht="15.75" customHeight="1">
      <c r="A1178" s="3"/>
      <c r="B1178" s="2"/>
      <c r="C1178" s="21"/>
      <c r="D1178" s="9"/>
      <c r="E1178" s="22"/>
      <c r="F1178" s="22"/>
      <c r="G1178" s="22"/>
      <c r="H1178" s="19"/>
    </row>
    <row r="1179" ht="15.75" customHeight="1">
      <c r="A1179" s="3"/>
      <c r="B1179" s="2"/>
      <c r="C1179" s="21"/>
      <c r="D1179" s="9"/>
      <c r="E1179" s="22"/>
      <c r="F1179" s="22"/>
      <c r="G1179" s="22"/>
      <c r="H1179" s="19"/>
    </row>
    <row r="1180" ht="15.75" customHeight="1">
      <c r="A1180" s="3"/>
      <c r="B1180" s="2"/>
      <c r="C1180" s="21"/>
      <c r="D1180" s="9"/>
      <c r="E1180" s="22"/>
      <c r="F1180" s="22"/>
      <c r="G1180" s="22"/>
      <c r="H1180" s="19"/>
    </row>
    <row r="1181" ht="15.75" customHeight="1">
      <c r="A1181" s="3"/>
      <c r="B1181" s="2"/>
      <c r="C1181" s="21"/>
      <c r="D1181" s="9"/>
      <c r="E1181" s="22"/>
      <c r="F1181" s="22"/>
      <c r="G1181" s="22"/>
      <c r="H1181" s="19"/>
    </row>
    <row r="1182" ht="15.75" customHeight="1">
      <c r="A1182" s="3"/>
      <c r="B1182" s="2"/>
      <c r="C1182" s="21"/>
      <c r="D1182" s="9"/>
      <c r="E1182" s="22"/>
      <c r="F1182" s="22"/>
      <c r="G1182" s="22"/>
      <c r="H1182" s="19"/>
    </row>
    <row r="1183" ht="15.75" customHeight="1">
      <c r="A1183" s="3"/>
      <c r="B1183" s="2"/>
      <c r="C1183" s="21"/>
      <c r="D1183" s="9"/>
      <c r="E1183" s="22"/>
      <c r="F1183" s="22"/>
      <c r="G1183" s="22"/>
      <c r="H1183" s="19"/>
    </row>
    <row r="1184" ht="15.75" customHeight="1">
      <c r="A1184" s="3"/>
      <c r="B1184" s="2"/>
      <c r="C1184" s="21"/>
      <c r="D1184" s="9"/>
      <c r="E1184" s="22"/>
      <c r="F1184" s="22"/>
      <c r="G1184" s="22"/>
      <c r="H1184" s="19"/>
    </row>
    <row r="1185" ht="15.75" customHeight="1">
      <c r="A1185" s="3"/>
      <c r="B1185" s="2"/>
      <c r="C1185" s="21"/>
      <c r="D1185" s="9"/>
      <c r="E1185" s="22"/>
      <c r="F1185" s="22"/>
      <c r="G1185" s="22"/>
      <c r="H1185" s="19"/>
    </row>
    <row r="1186" ht="15.75" customHeight="1">
      <c r="A1186" s="3"/>
      <c r="B1186" s="2"/>
      <c r="C1186" s="21"/>
      <c r="D1186" s="21"/>
      <c r="E1186" s="8"/>
      <c r="F1186" s="22"/>
      <c r="G1186" s="8"/>
      <c r="H1186" s="2"/>
    </row>
    <row r="1187" ht="15.75" customHeight="1">
      <c r="A1187" s="3"/>
      <c r="B1187" s="2"/>
      <c r="C1187" s="55"/>
      <c r="D1187" s="21"/>
      <c r="E1187" s="50"/>
      <c r="F1187" s="22"/>
      <c r="G1187" s="8"/>
      <c r="H1187" s="2"/>
    </row>
    <row r="1188" ht="15.75" customHeight="1">
      <c r="A1188" s="3"/>
      <c r="B1188" s="2"/>
      <c r="C1188" s="21"/>
      <c r="D1188" s="21"/>
      <c r="E1188" s="8"/>
      <c r="F1188" s="22"/>
      <c r="G1188" s="8"/>
      <c r="H1188" s="2"/>
    </row>
    <row r="1189" ht="15.75" customHeight="1">
      <c r="A1189" s="3"/>
      <c r="B1189" s="2"/>
      <c r="C1189" s="21"/>
      <c r="D1189" s="21"/>
      <c r="E1189" s="8"/>
      <c r="F1189" s="22"/>
      <c r="G1189" s="8"/>
      <c r="H1189" s="2"/>
    </row>
    <row r="1190" ht="15.75" customHeight="1">
      <c r="A1190" s="3"/>
      <c r="B1190" s="2"/>
      <c r="C1190" s="9"/>
      <c r="D1190" s="9"/>
      <c r="E1190" s="8"/>
      <c r="F1190" s="8"/>
      <c r="G1190" s="8"/>
      <c r="H1190" s="2"/>
    </row>
    <row r="1191" ht="15.75" customHeight="1">
      <c r="A1191" s="28"/>
      <c r="B1191" s="2"/>
      <c r="C1191" s="9"/>
      <c r="D1191" s="9"/>
      <c r="E1191" s="8"/>
      <c r="F1191" s="8"/>
      <c r="G1191" s="8"/>
      <c r="H1191" s="2"/>
    </row>
    <row r="1192" ht="15.75" customHeight="1">
      <c r="A1192" s="26"/>
      <c r="B1192" s="19"/>
      <c r="C1192" s="21"/>
      <c r="D1192" s="9"/>
      <c r="E1192" s="22"/>
      <c r="F1192" s="22"/>
      <c r="G1192" s="22"/>
      <c r="H1192" s="19"/>
    </row>
    <row r="1193" ht="15.75" customHeight="1">
      <c r="A1193" s="26"/>
      <c r="B1193" s="19"/>
      <c r="C1193" s="21"/>
      <c r="D1193" s="21"/>
      <c r="E1193" s="8"/>
      <c r="F1193" s="22"/>
      <c r="G1193" s="8"/>
      <c r="H1193" s="2"/>
    </row>
    <row r="1194" ht="15.75" customHeight="1">
      <c r="A1194" s="26"/>
      <c r="B1194" s="19"/>
      <c r="C1194" s="21"/>
      <c r="D1194" s="21"/>
      <c r="E1194" s="8"/>
      <c r="F1194" s="22"/>
      <c r="G1194" s="8"/>
      <c r="H1194" s="2"/>
    </row>
    <row r="1195" ht="15.75" customHeight="1">
      <c r="A1195" s="56"/>
      <c r="B1195" s="57"/>
      <c r="C1195" s="21"/>
      <c r="D1195" s="21"/>
      <c r="E1195" s="22"/>
      <c r="F1195" s="22"/>
      <c r="G1195" s="22"/>
      <c r="H1195" s="19"/>
    </row>
    <row r="1196" ht="15.75" customHeight="1">
      <c r="A1196" s="26"/>
      <c r="B1196" s="19"/>
      <c r="C1196" s="21"/>
      <c r="D1196" s="9"/>
      <c r="E1196" s="22"/>
      <c r="F1196" s="22"/>
      <c r="G1196" s="22"/>
      <c r="H1196" s="19"/>
    </row>
    <row r="1197" ht="15.75" customHeight="1">
      <c r="A1197" s="30"/>
      <c r="B1197" s="19"/>
      <c r="D1197" s="9"/>
      <c r="E1197" s="22"/>
      <c r="F1197" s="22"/>
      <c r="G1197" s="22"/>
      <c r="H1197" s="19"/>
    </row>
    <row r="1198" ht="15.75" customHeight="1">
      <c r="A1198" s="3"/>
      <c r="B1198" s="2"/>
      <c r="C1198" s="21"/>
      <c r="E1198" s="22"/>
      <c r="F1198" s="22"/>
      <c r="G1198" s="22"/>
      <c r="H1198" s="19"/>
    </row>
    <row r="1199" ht="15.75" customHeight="1">
      <c r="A1199" s="3"/>
      <c r="B1199" s="2"/>
      <c r="C1199" s="21"/>
      <c r="D1199" s="21"/>
      <c r="E1199" s="8"/>
      <c r="F1199" s="22"/>
      <c r="G1199" s="8"/>
      <c r="H1199" s="2"/>
    </row>
    <row r="1200" ht="15.75" customHeight="1">
      <c r="A1200" s="3"/>
      <c r="B1200" s="2"/>
      <c r="C1200" s="21"/>
      <c r="D1200" s="9"/>
      <c r="E1200" s="22"/>
      <c r="F1200" s="22"/>
      <c r="G1200" s="22"/>
      <c r="H1200" s="19"/>
    </row>
    <row r="1201" ht="15.75" customHeight="1">
      <c r="A1201" s="3"/>
      <c r="B1201" s="2"/>
      <c r="C1201" s="21"/>
      <c r="D1201" s="9"/>
      <c r="E1201" s="22"/>
      <c r="F1201" s="22"/>
      <c r="G1201" s="22"/>
      <c r="H1201" s="19"/>
    </row>
    <row r="1202" ht="15.75" customHeight="1">
      <c r="A1202" s="3"/>
      <c r="B1202" s="2"/>
      <c r="C1202" s="21"/>
      <c r="D1202" s="21"/>
      <c r="E1202" s="8"/>
      <c r="F1202" s="22"/>
      <c r="G1202" s="8"/>
      <c r="H1202" s="2"/>
    </row>
    <row r="1203" ht="15.75" customHeight="1">
      <c r="A1203" s="3"/>
      <c r="B1203" s="2"/>
      <c r="C1203" s="21"/>
      <c r="D1203" s="9"/>
      <c r="E1203" s="22"/>
      <c r="F1203" s="22"/>
      <c r="G1203" s="22"/>
      <c r="H1203" s="19"/>
    </row>
    <row r="1204" ht="15.75" customHeight="1">
      <c r="A1204" s="3"/>
      <c r="B1204" s="2"/>
      <c r="C1204" s="21"/>
      <c r="D1204" s="9"/>
      <c r="E1204" s="22"/>
      <c r="F1204" s="22"/>
      <c r="G1204" s="22"/>
      <c r="H1204" s="19"/>
    </row>
    <row r="1205" ht="15.75" customHeight="1">
      <c r="A1205" s="3"/>
      <c r="B1205" s="2"/>
      <c r="C1205" s="21"/>
      <c r="D1205" s="21"/>
      <c r="E1205" s="8"/>
      <c r="F1205" s="22"/>
      <c r="G1205" s="8"/>
      <c r="H1205" s="2"/>
    </row>
    <row r="1206" ht="15.75" customHeight="1">
      <c r="A1206" s="3"/>
      <c r="B1206" s="2"/>
      <c r="C1206" s="21"/>
      <c r="D1206" s="21"/>
      <c r="E1206" s="8"/>
      <c r="F1206" s="22"/>
      <c r="G1206" s="8"/>
      <c r="H1206" s="2"/>
    </row>
    <row r="1207" ht="15.75" customHeight="1">
      <c r="A1207" s="3"/>
      <c r="B1207" s="2"/>
      <c r="C1207" s="21"/>
      <c r="D1207" s="9"/>
      <c r="E1207" s="22"/>
      <c r="F1207" s="22"/>
      <c r="G1207" s="22"/>
      <c r="H1207" s="19"/>
    </row>
    <row r="1208" ht="15.75" customHeight="1">
      <c r="A1208" s="3"/>
      <c r="B1208" s="2"/>
      <c r="C1208" s="21"/>
      <c r="D1208" s="21"/>
      <c r="E1208" s="8"/>
      <c r="F1208" s="22"/>
      <c r="G1208" s="8"/>
      <c r="H1208" s="2"/>
    </row>
    <row r="1209" ht="15.75" customHeight="1">
      <c r="A1209" s="3"/>
      <c r="B1209" s="2"/>
      <c r="C1209" s="21"/>
      <c r="D1209" s="9"/>
      <c r="E1209" s="22"/>
      <c r="F1209" s="22"/>
      <c r="G1209" s="22"/>
      <c r="H1209" s="19"/>
    </row>
    <row r="1210" ht="15.75" customHeight="1">
      <c r="A1210" s="3"/>
      <c r="B1210" s="2"/>
      <c r="C1210" s="21"/>
      <c r="D1210" s="21"/>
      <c r="E1210" s="8"/>
      <c r="F1210" s="22"/>
      <c r="G1210" s="8"/>
      <c r="H1210" s="2"/>
    </row>
    <row r="1211" ht="15.75" customHeight="1">
      <c r="A1211" s="3"/>
      <c r="B1211" s="2"/>
      <c r="C1211" s="21"/>
      <c r="D1211" s="9"/>
      <c r="E1211" s="22"/>
      <c r="F1211" s="22"/>
      <c r="G1211" s="22"/>
      <c r="H1211" s="19"/>
    </row>
    <row r="1212" ht="15.75" customHeight="1">
      <c r="A1212" s="3"/>
      <c r="B1212" s="2"/>
      <c r="C1212" s="21"/>
      <c r="D1212" s="21"/>
      <c r="E1212" s="8"/>
      <c r="F1212" s="22"/>
      <c r="G1212" s="8"/>
      <c r="H1212" s="2"/>
    </row>
    <row r="1213" ht="15.75" customHeight="1">
      <c r="A1213" s="3"/>
      <c r="B1213" s="2"/>
      <c r="C1213" s="21"/>
      <c r="D1213" s="9"/>
      <c r="E1213" s="22"/>
      <c r="F1213" s="22"/>
      <c r="G1213" s="22"/>
      <c r="H1213" s="19"/>
    </row>
    <row r="1214" ht="15.75" customHeight="1">
      <c r="A1214" s="3"/>
      <c r="B1214" s="2"/>
      <c r="C1214" s="21"/>
      <c r="D1214" s="21"/>
      <c r="E1214" s="8"/>
      <c r="F1214" s="22"/>
      <c r="G1214" s="8"/>
      <c r="H1214" s="2"/>
    </row>
    <row r="1215" ht="15.75" customHeight="1">
      <c r="A1215" s="3"/>
      <c r="B1215" s="2"/>
      <c r="C1215" s="21"/>
      <c r="D1215" s="9"/>
      <c r="E1215" s="22"/>
      <c r="F1215" s="22"/>
      <c r="G1215" s="22"/>
      <c r="H1215" s="19"/>
    </row>
    <row r="1216" ht="15.75" customHeight="1">
      <c r="A1216" s="3"/>
      <c r="B1216" s="2"/>
      <c r="C1216" s="21"/>
      <c r="D1216" s="9"/>
      <c r="E1216" s="22"/>
      <c r="F1216" s="22"/>
      <c r="G1216" s="22"/>
      <c r="H1216" s="19"/>
    </row>
    <row r="1217" ht="15.75" customHeight="1">
      <c r="A1217" s="3"/>
      <c r="B1217" s="2"/>
      <c r="C1217" s="21"/>
      <c r="D1217" s="21"/>
      <c r="E1217" s="8"/>
      <c r="F1217" s="22"/>
      <c r="G1217" s="8"/>
      <c r="H1217" s="2"/>
    </row>
    <row r="1218" ht="15.75" customHeight="1">
      <c r="A1218" s="26"/>
      <c r="B1218" s="19"/>
      <c r="C1218" s="21"/>
      <c r="D1218" s="21"/>
      <c r="E1218" s="8"/>
      <c r="F1218" s="22"/>
      <c r="G1218" s="8"/>
      <c r="H1218" s="2"/>
    </row>
    <row r="1219" ht="15.75" customHeight="1">
      <c r="A1219" s="26"/>
      <c r="B1219" s="19"/>
      <c r="C1219" s="21"/>
      <c r="D1219" s="21"/>
      <c r="E1219" s="8"/>
      <c r="F1219" s="22"/>
      <c r="G1219" s="8"/>
      <c r="H1219" s="2"/>
    </row>
    <row r="1220" ht="15.75" customHeight="1">
      <c r="A1220" s="26"/>
      <c r="B1220" s="19"/>
      <c r="C1220" s="21"/>
      <c r="D1220" s="21"/>
      <c r="E1220" s="22"/>
      <c r="F1220" s="22"/>
      <c r="G1220" s="8"/>
      <c r="H1220" s="2"/>
    </row>
    <row r="1221" ht="15.75" customHeight="1">
      <c r="A1221" s="28"/>
      <c r="B1221" s="2"/>
      <c r="C1221" s="9"/>
      <c r="D1221" s="9"/>
      <c r="E1221" s="8"/>
      <c r="F1221" s="8"/>
      <c r="G1221" s="8"/>
      <c r="H1221" s="2"/>
    </row>
    <row r="1222" ht="15.75" customHeight="1">
      <c r="A1222" s="28"/>
      <c r="B1222" s="2"/>
      <c r="C1222" s="9"/>
      <c r="D1222" s="9"/>
      <c r="E1222" s="8"/>
      <c r="F1222" s="8"/>
      <c r="G1222" s="8"/>
      <c r="H1222" s="2"/>
    </row>
    <row r="1223" ht="15.75" customHeight="1">
      <c r="A1223" s="42"/>
      <c r="B1223" s="19"/>
      <c r="C1223" s="21"/>
      <c r="D1223" s="9"/>
      <c r="E1223" s="22"/>
      <c r="F1223" s="22"/>
      <c r="G1223" s="22"/>
      <c r="H1223" s="19"/>
    </row>
    <row r="1224" ht="15.75" customHeight="1">
      <c r="D1224" s="9"/>
      <c r="E1224" s="22"/>
      <c r="F1224" s="22"/>
      <c r="G1224" s="22"/>
      <c r="H1224" s="19"/>
    </row>
    <row r="1225" ht="15.75" customHeight="1">
      <c r="A1225" s="3"/>
      <c r="B1225" s="2"/>
      <c r="C1225" s="21"/>
      <c r="D1225" s="21"/>
      <c r="E1225" s="8"/>
      <c r="F1225" s="22"/>
      <c r="G1225" s="8"/>
      <c r="H1225" s="2"/>
    </row>
    <row r="1226" ht="15.75" customHeight="1">
      <c r="A1226" s="3"/>
      <c r="B1226" s="2"/>
      <c r="C1226" s="21"/>
      <c r="D1226" s="9"/>
      <c r="E1226" s="22"/>
      <c r="F1226" s="22"/>
      <c r="G1226" s="22"/>
      <c r="H1226" s="19"/>
    </row>
    <row r="1227" ht="15.75" customHeight="1">
      <c r="A1227" s="3"/>
      <c r="B1227" s="2"/>
      <c r="C1227" s="21"/>
      <c r="D1227" s="9"/>
      <c r="E1227" s="22"/>
      <c r="F1227" s="22"/>
      <c r="G1227" s="22"/>
      <c r="H1227" s="19"/>
    </row>
    <row r="1228" ht="15.75" customHeight="1">
      <c r="A1228" s="3"/>
      <c r="B1228" s="2"/>
      <c r="C1228" s="21"/>
      <c r="D1228" s="9"/>
      <c r="E1228" s="22"/>
      <c r="F1228" s="22"/>
      <c r="G1228" s="22"/>
      <c r="H1228" s="19"/>
    </row>
    <row r="1229" ht="15.75" customHeight="1">
      <c r="A1229" s="3"/>
      <c r="B1229" s="2"/>
      <c r="C1229" s="21"/>
      <c r="D1229" s="21"/>
      <c r="E1229" s="8"/>
      <c r="F1229" s="22"/>
      <c r="G1229" s="8"/>
      <c r="H1229" s="2"/>
    </row>
    <row r="1230" ht="15.75" customHeight="1">
      <c r="A1230" s="26"/>
      <c r="B1230" s="19"/>
      <c r="C1230" s="21"/>
      <c r="D1230" s="9"/>
      <c r="E1230" s="22"/>
      <c r="F1230" s="22"/>
      <c r="G1230" s="22"/>
      <c r="H1230" s="19"/>
    </row>
    <row r="1231" ht="15.75" customHeight="1">
      <c r="A1231" s="3"/>
      <c r="B1231" s="2"/>
      <c r="C1231" s="21"/>
      <c r="D1231" s="9"/>
      <c r="E1231" s="22"/>
      <c r="F1231" s="22"/>
      <c r="G1231" s="22"/>
      <c r="H1231" s="19"/>
    </row>
    <row r="1232" ht="15.75" customHeight="1">
      <c r="A1232" s="3"/>
      <c r="B1232" s="2"/>
      <c r="C1232" s="21"/>
      <c r="D1232" s="9"/>
      <c r="E1232" s="22"/>
      <c r="F1232" s="22"/>
      <c r="G1232" s="22"/>
      <c r="H1232" s="19"/>
    </row>
    <row r="1233" ht="15.75" customHeight="1">
      <c r="A1233" s="3"/>
      <c r="B1233" s="2"/>
      <c r="C1233" s="21"/>
      <c r="D1233" s="21"/>
      <c r="E1233" s="8"/>
      <c r="F1233" s="22"/>
      <c r="G1233" s="8"/>
      <c r="H1233" s="2"/>
    </row>
    <row r="1234" ht="15.75" customHeight="1">
      <c r="A1234" s="3"/>
      <c r="B1234" s="2"/>
      <c r="C1234" s="21"/>
      <c r="D1234" s="21"/>
      <c r="E1234" s="8"/>
      <c r="F1234" s="22"/>
      <c r="G1234" s="8"/>
      <c r="H1234" s="2"/>
    </row>
    <row r="1235" ht="15.75" customHeight="1">
      <c r="A1235" s="3"/>
      <c r="B1235" s="2"/>
      <c r="C1235" s="9"/>
      <c r="D1235" s="9"/>
      <c r="E1235" s="8"/>
      <c r="F1235" s="8"/>
      <c r="G1235" s="8"/>
      <c r="H1235" s="2"/>
    </row>
    <row r="1236" ht="15.75" customHeight="1">
      <c r="A1236" s="28"/>
      <c r="B1236" s="2"/>
      <c r="C1236" s="21"/>
      <c r="D1236" s="21"/>
      <c r="E1236" s="8"/>
      <c r="F1236" s="22"/>
      <c r="G1236" s="8"/>
      <c r="H1236" s="2"/>
    </row>
    <row r="1237" ht="15.75" customHeight="1">
      <c r="A1237" s="26"/>
      <c r="B1237" s="19"/>
      <c r="C1237" s="21"/>
      <c r="D1237" s="9"/>
      <c r="E1237" s="22"/>
      <c r="F1237" s="22"/>
      <c r="G1237" s="22"/>
      <c r="H1237" s="19"/>
    </row>
    <row r="1238" ht="15.75" customHeight="1">
      <c r="A1238" s="26"/>
      <c r="B1238" s="19"/>
      <c r="C1238" s="21"/>
      <c r="D1238" s="21"/>
      <c r="E1238" s="8"/>
      <c r="F1238" s="22"/>
      <c r="G1238" s="8"/>
      <c r="H1238" s="2"/>
    </row>
    <row r="1239" ht="15.75" customHeight="1">
      <c r="A1239" s="42"/>
      <c r="B1239" s="19"/>
      <c r="C1239" s="21"/>
      <c r="D1239" s="21"/>
      <c r="E1239" s="8"/>
      <c r="F1239" s="22"/>
      <c r="G1239" s="8"/>
      <c r="H1239" s="2"/>
    </row>
    <row r="1240" ht="15.75" customHeight="1">
      <c r="A1240" s="26"/>
      <c r="B1240" s="19"/>
      <c r="C1240" s="21"/>
      <c r="D1240" s="9"/>
      <c r="E1240" s="22"/>
      <c r="F1240" s="22"/>
      <c r="G1240" s="22"/>
      <c r="H1240" s="19"/>
    </row>
    <row r="1241" ht="15.75" customHeight="1">
      <c r="A1241" s="26"/>
      <c r="B1241" s="19"/>
      <c r="C1241" s="21"/>
      <c r="D1241" s="9"/>
      <c r="E1241" s="22"/>
      <c r="F1241" s="22"/>
      <c r="G1241" s="22"/>
      <c r="H1241" s="19"/>
    </row>
    <row r="1242" ht="15.75" customHeight="1">
      <c r="A1242" s="26"/>
      <c r="B1242" s="19"/>
      <c r="C1242" s="21"/>
      <c r="D1242" s="21"/>
      <c r="E1242" s="8"/>
      <c r="F1242" s="22"/>
      <c r="G1242" s="8"/>
      <c r="H1242" s="2"/>
    </row>
    <row r="1243" ht="15.75" customHeight="1">
      <c r="A1243" s="26"/>
      <c r="B1243" s="19"/>
      <c r="C1243" s="21"/>
      <c r="D1243" s="21"/>
      <c r="E1243" s="8"/>
      <c r="F1243" s="22"/>
      <c r="G1243" s="8"/>
      <c r="H1243" s="2"/>
    </row>
    <row r="1244" ht="15.75" customHeight="1">
      <c r="A1244" s="26"/>
      <c r="B1244" s="19"/>
      <c r="C1244" s="21"/>
      <c r="D1244" s="9"/>
      <c r="E1244" s="22"/>
      <c r="F1244" s="22"/>
      <c r="G1244" s="22"/>
      <c r="H1244" s="19"/>
    </row>
    <row r="1245" ht="15.75" customHeight="1">
      <c r="A1245" s="28"/>
      <c r="B1245" s="2"/>
      <c r="C1245" s="9"/>
      <c r="D1245" s="9"/>
      <c r="E1245" s="8"/>
      <c r="F1245" s="8"/>
      <c r="G1245" s="8"/>
      <c r="H1245" s="2"/>
    </row>
    <row r="1246" ht="15.75" customHeight="1">
      <c r="A1246" s="28"/>
      <c r="B1246" s="2"/>
      <c r="C1246" s="9"/>
      <c r="D1246" s="9"/>
      <c r="E1246" s="8"/>
      <c r="F1246" s="8"/>
      <c r="G1246" s="8"/>
      <c r="H1246" s="2"/>
    </row>
    <row r="1247" ht="15.75" customHeight="1">
      <c r="A1247" s="42"/>
      <c r="B1247" s="19"/>
      <c r="C1247" s="9"/>
      <c r="D1247" s="9"/>
      <c r="E1247" s="22"/>
      <c r="F1247" s="22"/>
      <c r="G1247" s="22"/>
      <c r="H1247" s="19"/>
    </row>
    <row r="1248" ht="15.75" customHeight="1">
      <c r="A1248" s="3"/>
      <c r="B1248" s="2"/>
      <c r="C1248" s="21"/>
      <c r="D1248" s="9"/>
      <c r="E1248" s="22"/>
      <c r="F1248" s="22"/>
      <c r="G1248" s="22"/>
      <c r="H1248" s="19"/>
    </row>
    <row r="1249" ht="15.75" customHeight="1">
      <c r="A1249" s="3"/>
      <c r="B1249" s="2"/>
      <c r="C1249" s="21"/>
      <c r="D1249" s="21"/>
      <c r="E1249" s="8"/>
      <c r="F1249" s="22"/>
      <c r="G1249" s="8"/>
      <c r="H1249" s="2"/>
    </row>
    <row r="1250" ht="15.75" customHeight="1">
      <c r="A1250" s="3"/>
      <c r="B1250" s="2"/>
      <c r="C1250" s="21"/>
      <c r="D1250" s="9"/>
      <c r="E1250" s="22"/>
      <c r="F1250" s="22"/>
      <c r="G1250" s="22"/>
      <c r="H1250" s="19"/>
    </row>
    <row r="1251" ht="15.75" customHeight="1">
      <c r="A1251" s="3"/>
      <c r="B1251" s="2"/>
      <c r="C1251" s="21"/>
      <c r="D1251" s="21"/>
      <c r="E1251" s="8"/>
      <c r="F1251" s="22"/>
      <c r="G1251" s="8"/>
      <c r="H1251" s="2"/>
    </row>
    <row r="1252" ht="15.75" customHeight="1">
      <c r="A1252" s="3"/>
      <c r="B1252" s="2"/>
      <c r="C1252" s="21"/>
      <c r="D1252" s="9"/>
      <c r="E1252" s="22"/>
      <c r="F1252" s="22"/>
      <c r="G1252" s="22"/>
      <c r="H1252" s="19"/>
    </row>
    <row r="1253" ht="15.75" customHeight="1">
      <c r="A1253" s="3"/>
      <c r="B1253" s="2"/>
      <c r="C1253" s="21"/>
      <c r="D1253" s="9"/>
      <c r="E1253" s="22"/>
      <c r="F1253" s="22"/>
      <c r="G1253" s="22"/>
      <c r="H1253" s="19"/>
    </row>
    <row r="1254" ht="15.75" customHeight="1">
      <c r="A1254" s="3"/>
      <c r="B1254" s="2"/>
      <c r="C1254" s="21"/>
      <c r="D1254" s="21"/>
      <c r="E1254" s="8"/>
      <c r="F1254" s="22"/>
      <c r="G1254" s="8"/>
      <c r="H1254" s="2"/>
    </row>
    <row r="1255" ht="15.75" customHeight="1">
      <c r="A1255" s="3"/>
      <c r="B1255" s="2"/>
      <c r="C1255" s="21"/>
      <c r="D1255" s="21"/>
      <c r="E1255" s="8"/>
      <c r="F1255" s="22"/>
      <c r="G1255" s="8"/>
      <c r="H1255" s="2"/>
    </row>
    <row r="1256" ht="15.75" customHeight="1">
      <c r="A1256" s="3"/>
      <c r="B1256" s="2"/>
      <c r="C1256" s="21"/>
      <c r="D1256" s="21"/>
      <c r="E1256" s="8"/>
      <c r="F1256" s="22"/>
      <c r="G1256" s="8"/>
      <c r="H1256" s="2"/>
    </row>
    <row r="1257" ht="15.75" customHeight="1">
      <c r="A1257" s="3"/>
      <c r="B1257" s="2"/>
      <c r="C1257" s="9"/>
      <c r="D1257" s="21"/>
      <c r="E1257" s="8"/>
      <c r="F1257" s="22"/>
      <c r="G1257" s="8"/>
      <c r="H1257" s="2"/>
    </row>
    <row r="1258" ht="15.75" customHeight="1">
      <c r="A1258" s="28"/>
      <c r="B1258" s="2"/>
      <c r="C1258" s="9"/>
      <c r="D1258" s="9"/>
      <c r="E1258" s="8"/>
      <c r="F1258" s="8"/>
      <c r="G1258" s="8"/>
      <c r="H1258" s="2"/>
    </row>
    <row r="1259" ht="15.75" customHeight="1">
      <c r="A1259" s="26"/>
      <c r="B1259" s="19"/>
      <c r="C1259" s="21"/>
      <c r="D1259" s="21"/>
      <c r="E1259" s="8"/>
      <c r="F1259" s="22"/>
      <c r="G1259" s="8"/>
      <c r="H1259" s="2"/>
    </row>
    <row r="1260" ht="15.75" customHeight="1">
      <c r="A1260" s="26"/>
      <c r="B1260" s="19"/>
      <c r="C1260" s="21"/>
      <c r="D1260" s="9"/>
      <c r="E1260" s="22"/>
      <c r="F1260" s="22"/>
      <c r="G1260" s="22"/>
      <c r="H1260" s="19"/>
    </row>
    <row r="1261" ht="15.75" customHeight="1">
      <c r="A1261" s="29"/>
      <c r="B1261" s="19"/>
      <c r="C1261" s="9"/>
      <c r="D1261" s="9"/>
      <c r="E1261" s="22"/>
      <c r="F1261" s="22"/>
      <c r="G1261" s="22"/>
      <c r="H1261" s="19"/>
    </row>
    <row r="1262" ht="15.75" customHeight="1">
      <c r="A1262" s="3"/>
      <c r="B1262" s="2"/>
      <c r="C1262" s="21"/>
      <c r="D1262" s="21"/>
      <c r="E1262" s="8"/>
      <c r="F1262" s="22"/>
      <c r="G1262" s="8"/>
      <c r="H1262" s="2"/>
    </row>
    <row r="1263" ht="15.75" customHeight="1">
      <c r="A1263" s="3"/>
      <c r="B1263" s="2"/>
      <c r="C1263" s="21"/>
      <c r="D1263" s="9"/>
      <c r="E1263" s="22"/>
      <c r="F1263" s="22"/>
      <c r="G1263" s="22"/>
      <c r="H1263" s="19"/>
    </row>
    <row r="1264" ht="15.75" customHeight="1">
      <c r="A1264" s="3"/>
      <c r="B1264" s="2"/>
      <c r="C1264" s="21"/>
      <c r="D1264" s="9"/>
      <c r="E1264" s="22"/>
      <c r="F1264" s="22"/>
      <c r="G1264" s="22"/>
      <c r="H1264" s="19"/>
    </row>
    <row r="1265" ht="15.75" customHeight="1">
      <c r="A1265" s="3"/>
      <c r="B1265" s="2"/>
      <c r="C1265" s="21"/>
      <c r="D1265" s="9"/>
      <c r="E1265" s="22"/>
      <c r="F1265" s="22"/>
      <c r="G1265" s="22"/>
      <c r="H1265" s="19"/>
    </row>
    <row r="1266" ht="15.75" customHeight="1">
      <c r="A1266" s="3"/>
      <c r="B1266" s="2"/>
      <c r="C1266" s="21"/>
      <c r="D1266" s="9"/>
      <c r="E1266" s="22"/>
      <c r="F1266" s="22"/>
      <c r="G1266" s="22"/>
      <c r="H1266" s="19"/>
    </row>
    <row r="1267" ht="15.75" customHeight="1">
      <c r="A1267" s="3"/>
      <c r="B1267" s="2"/>
      <c r="C1267" s="21"/>
      <c r="D1267" s="9"/>
      <c r="E1267" s="22"/>
      <c r="F1267" s="22"/>
      <c r="G1267" s="22"/>
      <c r="H1267" s="19"/>
    </row>
    <row r="1268" ht="15.75" customHeight="1">
      <c r="A1268" s="3"/>
      <c r="B1268" s="2"/>
      <c r="C1268" s="21"/>
      <c r="D1268" s="9"/>
      <c r="E1268" s="22"/>
      <c r="F1268" s="22"/>
      <c r="G1268" s="22"/>
      <c r="H1268" s="19"/>
    </row>
    <row r="1269" ht="15.75" customHeight="1">
      <c r="A1269" s="3"/>
      <c r="B1269" s="2"/>
      <c r="C1269" s="21"/>
      <c r="D1269" s="9"/>
      <c r="E1269" s="22"/>
      <c r="F1269" s="22"/>
      <c r="G1269" s="22"/>
      <c r="H1269" s="19"/>
    </row>
    <row r="1270" ht="15.75" customHeight="1">
      <c r="A1270" s="3"/>
      <c r="B1270" s="2"/>
      <c r="C1270" s="21"/>
      <c r="D1270" s="21"/>
      <c r="E1270" s="8"/>
      <c r="F1270" s="22"/>
      <c r="G1270" s="8"/>
      <c r="H1270" s="2"/>
    </row>
    <row r="1271" ht="15.75" customHeight="1">
      <c r="A1271" s="3"/>
      <c r="B1271" s="2"/>
      <c r="C1271" s="21"/>
      <c r="D1271" s="9"/>
      <c r="E1271" s="22"/>
      <c r="F1271" s="22"/>
      <c r="G1271" s="22"/>
      <c r="H1271" s="19"/>
    </row>
    <row r="1272" ht="15.75" customHeight="1">
      <c r="A1272" s="3"/>
      <c r="B1272" s="2"/>
      <c r="C1272" s="21"/>
      <c r="D1272" s="9"/>
      <c r="E1272" s="22"/>
      <c r="F1272" s="22"/>
      <c r="G1272" s="22"/>
      <c r="H1272" s="19"/>
    </row>
    <row r="1273" ht="15.75" customHeight="1">
      <c r="A1273" s="3"/>
      <c r="B1273" s="2"/>
      <c r="C1273" s="21"/>
      <c r="D1273" s="9"/>
      <c r="E1273" s="22"/>
      <c r="F1273" s="22"/>
      <c r="G1273" s="22"/>
      <c r="H1273" s="19"/>
    </row>
    <row r="1274" ht="15.75" customHeight="1">
      <c r="A1274" s="3"/>
      <c r="B1274" s="2"/>
      <c r="C1274" s="21"/>
      <c r="D1274" s="9"/>
      <c r="E1274" s="22"/>
      <c r="F1274" s="22"/>
      <c r="G1274" s="22"/>
      <c r="H1274" s="19"/>
    </row>
    <row r="1275" ht="15.75" customHeight="1">
      <c r="A1275" s="3"/>
      <c r="B1275" s="2"/>
      <c r="C1275" s="21"/>
      <c r="D1275" s="21"/>
      <c r="E1275" s="8"/>
      <c r="F1275" s="22"/>
      <c r="G1275" s="8"/>
      <c r="H1275" s="2"/>
    </row>
    <row r="1276" ht="15.75" customHeight="1">
      <c r="A1276" s="3"/>
      <c r="B1276" s="2"/>
      <c r="C1276" s="21"/>
      <c r="D1276" s="9"/>
      <c r="E1276" s="22"/>
      <c r="F1276" s="22"/>
      <c r="G1276" s="22"/>
      <c r="H1276" s="19"/>
    </row>
    <row r="1277" ht="15.75" customHeight="1">
      <c r="A1277" s="26"/>
      <c r="B1277" s="19"/>
      <c r="C1277" s="21"/>
      <c r="D1277" s="21"/>
      <c r="E1277" s="8"/>
      <c r="F1277" s="22"/>
      <c r="G1277" s="8"/>
      <c r="H1277" s="2"/>
    </row>
    <row r="1278" ht="15.75" customHeight="1">
      <c r="A1278" s="26"/>
      <c r="B1278" s="19"/>
      <c r="C1278" s="21"/>
      <c r="D1278" s="9"/>
      <c r="E1278" s="22"/>
      <c r="F1278" s="22"/>
      <c r="G1278" s="22"/>
      <c r="H1278" s="19"/>
    </row>
    <row r="1279" ht="15.75" customHeight="1">
      <c r="A1279" s="26"/>
      <c r="B1279" s="19"/>
      <c r="C1279" s="21"/>
      <c r="D1279" s="9"/>
      <c r="E1279" s="22"/>
      <c r="F1279" s="22"/>
      <c r="G1279" s="22"/>
      <c r="H1279" s="19"/>
    </row>
    <row r="1280" ht="15.75" customHeight="1">
      <c r="A1280" s="3"/>
      <c r="B1280" s="2"/>
      <c r="C1280" s="21"/>
      <c r="D1280" s="9"/>
      <c r="E1280" s="22"/>
      <c r="F1280" s="22"/>
      <c r="G1280" s="22"/>
      <c r="H1280" s="19"/>
    </row>
    <row r="1281" ht="15.75" customHeight="1">
      <c r="A1281" s="3"/>
      <c r="B1281" s="2"/>
      <c r="C1281" s="21"/>
      <c r="D1281" s="21"/>
      <c r="E1281" s="8"/>
      <c r="F1281" s="22"/>
      <c r="G1281" s="8"/>
      <c r="H1281" s="2"/>
    </row>
    <row r="1282" ht="15.75" customHeight="1">
      <c r="A1282" s="26"/>
      <c r="B1282" s="19"/>
      <c r="C1282" s="21"/>
      <c r="D1282" s="21"/>
      <c r="E1282" s="8"/>
      <c r="F1282" s="22"/>
      <c r="G1282" s="8"/>
      <c r="H1282" s="2"/>
    </row>
    <row r="1283" ht="15.75" customHeight="1">
      <c r="A1283" s="26"/>
      <c r="B1283" s="19"/>
      <c r="C1283" s="21"/>
      <c r="D1283" s="21"/>
      <c r="E1283" s="22"/>
      <c r="F1283" s="22"/>
      <c r="G1283" s="8"/>
      <c r="H1283" s="2"/>
    </row>
    <row r="1284" ht="15.75" customHeight="1">
      <c r="A1284" s="26"/>
      <c r="B1284" s="19"/>
      <c r="C1284" s="21"/>
      <c r="D1284" s="21"/>
      <c r="E1284" s="8"/>
      <c r="F1284" s="22"/>
      <c r="G1284" s="8"/>
      <c r="H1284" s="2"/>
    </row>
    <row r="1285" ht="15.75" customHeight="1">
      <c r="A1285" s="3"/>
      <c r="B1285" s="2"/>
      <c r="C1285" s="9"/>
      <c r="D1285" s="9"/>
      <c r="E1285" s="8"/>
      <c r="F1285" s="8"/>
      <c r="G1285" s="8"/>
      <c r="H1285" s="2"/>
    </row>
    <row r="1286" ht="15.75" customHeight="1">
      <c r="A1286" s="28"/>
      <c r="B1286" s="2"/>
      <c r="C1286" s="9"/>
      <c r="D1286" s="9"/>
      <c r="E1286" s="8"/>
      <c r="F1286" s="8"/>
      <c r="G1286" s="8"/>
      <c r="H1286" s="2"/>
    </row>
    <row r="1287" ht="15.75" customHeight="1">
      <c r="A1287" s="30"/>
      <c r="B1287" s="19"/>
      <c r="C1287" s="9"/>
      <c r="D1287" s="9"/>
      <c r="E1287" s="22"/>
      <c r="F1287" s="22"/>
      <c r="G1287" s="22"/>
      <c r="H1287" s="19"/>
    </row>
    <row r="1288" ht="15.75" customHeight="1">
      <c r="A1288" s="3"/>
      <c r="B1288" s="2"/>
      <c r="C1288" s="21"/>
      <c r="D1288" s="9"/>
      <c r="E1288" s="22"/>
      <c r="F1288" s="22"/>
      <c r="G1288" s="22"/>
      <c r="H1288" s="19"/>
    </row>
    <row r="1289" ht="15.75" customHeight="1">
      <c r="A1289" s="3"/>
      <c r="B1289" s="2"/>
      <c r="C1289" s="21"/>
      <c r="D1289" s="9"/>
      <c r="E1289" s="22"/>
      <c r="F1289" s="22"/>
      <c r="G1289" s="22"/>
      <c r="H1289" s="19"/>
    </row>
    <row r="1290" ht="15.75" customHeight="1">
      <c r="A1290" s="3"/>
      <c r="B1290" s="2"/>
      <c r="C1290" s="21"/>
      <c r="D1290" s="9"/>
      <c r="E1290" s="22"/>
      <c r="F1290" s="22"/>
      <c r="G1290" s="22"/>
      <c r="H1290" s="19"/>
    </row>
    <row r="1291" ht="15.75" customHeight="1">
      <c r="A1291" s="3"/>
      <c r="B1291" s="19"/>
      <c r="C1291" s="21"/>
      <c r="D1291" s="9"/>
      <c r="E1291" s="22"/>
      <c r="F1291" s="22"/>
      <c r="G1291" s="22"/>
      <c r="H1291" s="19"/>
    </row>
    <row r="1292" ht="15.75" customHeight="1">
      <c r="A1292" s="3"/>
      <c r="B1292" s="2"/>
      <c r="C1292" s="21"/>
      <c r="D1292" s="9"/>
      <c r="E1292" s="22"/>
      <c r="F1292" s="22"/>
      <c r="G1292" s="22"/>
      <c r="H1292" s="19"/>
    </row>
    <row r="1293" ht="15.75" customHeight="1">
      <c r="A1293" s="3"/>
      <c r="B1293" s="2"/>
      <c r="C1293" s="21"/>
      <c r="D1293" s="9"/>
      <c r="E1293" s="22"/>
      <c r="F1293" s="22"/>
      <c r="G1293" s="22"/>
      <c r="H1293" s="19"/>
    </row>
    <row r="1294" ht="15.75" customHeight="1">
      <c r="A1294" s="3"/>
      <c r="B1294" s="2"/>
      <c r="C1294" s="21"/>
      <c r="D1294" s="9"/>
      <c r="E1294" s="22"/>
      <c r="F1294" s="22"/>
      <c r="G1294" s="22"/>
      <c r="H1294" s="19"/>
    </row>
    <row r="1295" ht="15.75" customHeight="1">
      <c r="A1295" s="3"/>
      <c r="B1295" s="2"/>
      <c r="C1295" s="21"/>
      <c r="D1295" s="21"/>
      <c r="E1295" s="8"/>
      <c r="F1295" s="22"/>
      <c r="G1295" s="8"/>
      <c r="H1295" s="2"/>
    </row>
    <row r="1296" ht="15.75" customHeight="1">
      <c r="A1296" s="3"/>
      <c r="B1296" s="2"/>
      <c r="C1296" s="21"/>
      <c r="D1296" s="21"/>
      <c r="E1296" s="8"/>
      <c r="F1296" s="22"/>
      <c r="G1296" s="8"/>
      <c r="H1296" s="2"/>
    </row>
    <row r="1297" ht="15.75" customHeight="1">
      <c r="A1297" s="3"/>
      <c r="B1297" s="2"/>
      <c r="C1297" s="21"/>
      <c r="D1297" s="9"/>
      <c r="E1297" s="22"/>
      <c r="F1297" s="22"/>
      <c r="G1297" s="22"/>
      <c r="H1297" s="19"/>
    </row>
    <row r="1298" ht="15.75" customHeight="1">
      <c r="A1298" s="3"/>
      <c r="B1298" s="2"/>
      <c r="C1298" s="21"/>
      <c r="D1298" s="9"/>
      <c r="E1298" s="22"/>
      <c r="F1298" s="22"/>
      <c r="G1298" s="22"/>
      <c r="H1298" s="19"/>
    </row>
    <row r="1299" ht="15.75" customHeight="1">
      <c r="A1299" s="3"/>
      <c r="B1299" s="2"/>
      <c r="C1299" s="21"/>
      <c r="D1299" s="9"/>
      <c r="E1299" s="22"/>
      <c r="F1299" s="22"/>
      <c r="G1299" s="22"/>
      <c r="H1299" s="19"/>
    </row>
    <row r="1300" ht="15.75" customHeight="1">
      <c r="A1300" s="3"/>
      <c r="B1300" s="2"/>
      <c r="C1300" s="21"/>
      <c r="D1300" s="9"/>
      <c r="E1300" s="22"/>
      <c r="F1300" s="22"/>
      <c r="G1300" s="22"/>
      <c r="H1300" s="19"/>
    </row>
    <row r="1301" ht="15.75" customHeight="1">
      <c r="A1301" s="3"/>
      <c r="B1301" s="2"/>
      <c r="C1301" s="21"/>
      <c r="D1301" s="21"/>
      <c r="E1301" s="8"/>
      <c r="F1301" s="22"/>
      <c r="G1301" s="8"/>
      <c r="H1301" s="2"/>
    </row>
    <row r="1302" ht="15.75" customHeight="1">
      <c r="A1302" s="3"/>
      <c r="B1302" s="2"/>
      <c r="C1302" s="21"/>
      <c r="D1302" s="9"/>
      <c r="E1302" s="22"/>
      <c r="F1302" s="22"/>
      <c r="G1302" s="22"/>
      <c r="H1302" s="19"/>
    </row>
    <row r="1303" ht="15.75" customHeight="1">
      <c r="A1303" s="3"/>
      <c r="B1303" s="2"/>
      <c r="C1303" s="21"/>
      <c r="D1303" s="9"/>
      <c r="E1303" s="22"/>
      <c r="F1303" s="22"/>
      <c r="G1303" s="22"/>
      <c r="H1303" s="19"/>
    </row>
    <row r="1304" ht="15.75" customHeight="1">
      <c r="A1304" s="3"/>
      <c r="B1304" s="2"/>
      <c r="C1304" s="21"/>
      <c r="D1304" s="21"/>
      <c r="E1304" s="8"/>
      <c r="F1304" s="22"/>
      <c r="G1304" s="8"/>
      <c r="H1304" s="2"/>
    </row>
    <row r="1305" ht="15.75" customHeight="1">
      <c r="A1305" s="3"/>
      <c r="B1305" s="2"/>
      <c r="C1305" s="21"/>
      <c r="D1305" s="21"/>
      <c r="E1305" s="8"/>
      <c r="F1305" s="22"/>
      <c r="G1305" s="8"/>
      <c r="H1305" s="2"/>
    </row>
    <row r="1306" ht="15.75" customHeight="1">
      <c r="A1306" s="3"/>
      <c r="B1306" s="2"/>
      <c r="C1306" s="21"/>
      <c r="D1306" s="9"/>
      <c r="E1306" s="22"/>
      <c r="F1306" s="22"/>
      <c r="G1306" s="22"/>
      <c r="H1306" s="19"/>
    </row>
    <row r="1307" ht="15.75" customHeight="1">
      <c r="A1307" s="3"/>
      <c r="B1307" s="2"/>
      <c r="C1307" s="21"/>
      <c r="D1307" s="9"/>
      <c r="E1307" s="22"/>
      <c r="F1307" s="22"/>
      <c r="G1307" s="22"/>
      <c r="H1307" s="19"/>
    </row>
    <row r="1308" ht="15.75" customHeight="1">
      <c r="A1308" s="3"/>
      <c r="B1308" s="2"/>
      <c r="C1308" s="21"/>
      <c r="D1308" s="9"/>
      <c r="E1308" s="22"/>
      <c r="F1308" s="22"/>
      <c r="G1308" s="22"/>
      <c r="H1308" s="19"/>
    </row>
    <row r="1309" ht="15.75" customHeight="1">
      <c r="A1309" s="3"/>
      <c r="B1309" s="2"/>
      <c r="C1309" s="21"/>
      <c r="D1309" s="9"/>
      <c r="E1309" s="22"/>
      <c r="F1309" s="22"/>
      <c r="G1309" s="22"/>
      <c r="H1309" s="19"/>
    </row>
    <row r="1310" ht="15.75" customHeight="1">
      <c r="A1310" s="3"/>
      <c r="B1310" s="2"/>
      <c r="C1310" s="21"/>
      <c r="D1310" s="9"/>
      <c r="E1310" s="22"/>
      <c r="F1310" s="22"/>
      <c r="G1310" s="22"/>
      <c r="H1310" s="19"/>
    </row>
    <row r="1311" ht="15.75" customHeight="1">
      <c r="A1311" s="3"/>
      <c r="B1311" s="2"/>
      <c r="C1311" s="21"/>
      <c r="D1311" s="21"/>
      <c r="E1311" s="8"/>
      <c r="F1311" s="22"/>
      <c r="G1311" s="8"/>
      <c r="H1311" s="2"/>
    </row>
    <row r="1312" ht="15.75" customHeight="1">
      <c r="A1312" s="3"/>
      <c r="B1312" s="2"/>
      <c r="C1312" s="21"/>
      <c r="D1312" s="9"/>
      <c r="E1312" s="22"/>
      <c r="F1312" s="22"/>
      <c r="G1312" s="22"/>
      <c r="H1312" s="19"/>
    </row>
    <row r="1313" ht="15.75" customHeight="1">
      <c r="A1313" s="3"/>
      <c r="B1313" s="2"/>
      <c r="C1313" s="21"/>
      <c r="D1313" s="21"/>
      <c r="E1313" s="8"/>
      <c r="F1313" s="22"/>
      <c r="G1313" s="8"/>
      <c r="H1313" s="2"/>
    </row>
    <row r="1314" ht="15.75" customHeight="1">
      <c r="A1314" s="3"/>
      <c r="B1314" s="2"/>
      <c r="C1314" s="21"/>
      <c r="D1314" s="9"/>
      <c r="E1314" s="22"/>
      <c r="F1314" s="22"/>
      <c r="G1314" s="22"/>
      <c r="H1314" s="19"/>
    </row>
    <row r="1315" ht="15.75" customHeight="1">
      <c r="A1315" s="3"/>
      <c r="B1315" s="2"/>
      <c r="C1315" s="21"/>
      <c r="D1315" s="9"/>
      <c r="E1315" s="22"/>
      <c r="F1315" s="22"/>
      <c r="G1315" s="22"/>
      <c r="H1315" s="19"/>
    </row>
    <row r="1316" ht="15.75" customHeight="1">
      <c r="A1316" s="3"/>
      <c r="B1316" s="2"/>
      <c r="C1316" s="21"/>
      <c r="D1316" s="9"/>
      <c r="E1316" s="22"/>
      <c r="F1316" s="22"/>
      <c r="G1316" s="22"/>
      <c r="H1316" s="19"/>
    </row>
    <row r="1317" ht="15.75" customHeight="1">
      <c r="A1317" s="3"/>
      <c r="B1317" s="2"/>
      <c r="C1317" s="21"/>
      <c r="D1317" s="9"/>
      <c r="E1317" s="22"/>
      <c r="F1317" s="22"/>
      <c r="G1317" s="22"/>
      <c r="H1317" s="19"/>
    </row>
    <row r="1318" ht="15.75" customHeight="1">
      <c r="A1318" s="3"/>
      <c r="B1318" s="2"/>
      <c r="C1318" s="21"/>
      <c r="D1318" s="21"/>
      <c r="E1318" s="8"/>
      <c r="F1318" s="22"/>
      <c r="G1318" s="8"/>
      <c r="H1318" s="2"/>
    </row>
    <row r="1319" ht="15.75" customHeight="1">
      <c r="A1319" s="3"/>
      <c r="B1319" s="2"/>
      <c r="C1319" s="21"/>
      <c r="D1319" s="9"/>
      <c r="E1319" s="22"/>
      <c r="F1319" s="22"/>
      <c r="G1319" s="22"/>
      <c r="H1319" s="19"/>
    </row>
    <row r="1320" ht="15.75" customHeight="1">
      <c r="A1320" s="3"/>
      <c r="B1320" s="2"/>
      <c r="C1320" s="21"/>
      <c r="D1320" s="9"/>
      <c r="E1320" s="22"/>
      <c r="F1320" s="22"/>
      <c r="G1320" s="22"/>
      <c r="H1320" s="19"/>
    </row>
    <row r="1321" ht="15.75" customHeight="1">
      <c r="A1321" s="3"/>
      <c r="B1321" s="2"/>
      <c r="C1321" s="21"/>
      <c r="D1321" s="9"/>
      <c r="E1321" s="22"/>
      <c r="F1321" s="22"/>
      <c r="G1321" s="22"/>
      <c r="H1321" s="19"/>
    </row>
    <row r="1322" ht="15.75" customHeight="1">
      <c r="A1322" s="3"/>
      <c r="B1322" s="2"/>
      <c r="C1322" s="21"/>
      <c r="D1322" s="9"/>
      <c r="E1322" s="22"/>
      <c r="F1322" s="22"/>
      <c r="G1322" s="22"/>
      <c r="H1322" s="19"/>
    </row>
    <row r="1323" ht="15.75" customHeight="1">
      <c r="A1323" s="3"/>
      <c r="B1323" s="2"/>
      <c r="C1323" s="21"/>
      <c r="D1323" s="21"/>
      <c r="E1323" s="8"/>
      <c r="F1323" s="22"/>
      <c r="G1323" s="8"/>
      <c r="H1323" s="2"/>
    </row>
    <row r="1324" ht="15.75" customHeight="1">
      <c r="A1324" s="3"/>
      <c r="B1324" s="2"/>
      <c r="C1324" s="21"/>
      <c r="D1324" s="9"/>
      <c r="E1324" s="22"/>
      <c r="F1324" s="22"/>
      <c r="G1324" s="22"/>
      <c r="H1324" s="19"/>
    </row>
    <row r="1325" ht="15.75" customHeight="1">
      <c r="A1325" s="3"/>
      <c r="B1325" s="2"/>
      <c r="C1325" s="21"/>
      <c r="D1325" s="9"/>
      <c r="E1325" s="22"/>
      <c r="F1325" s="22"/>
      <c r="G1325" s="22"/>
      <c r="H1325" s="19"/>
    </row>
    <row r="1326" ht="15.75" customHeight="1">
      <c r="A1326" s="3"/>
      <c r="B1326" s="2"/>
      <c r="C1326" s="21"/>
      <c r="D1326" s="9"/>
      <c r="E1326" s="22"/>
      <c r="F1326" s="22"/>
      <c r="G1326" s="22"/>
      <c r="H1326" s="19"/>
    </row>
    <row r="1327" ht="15.75" customHeight="1">
      <c r="A1327" s="30"/>
      <c r="B1327" s="19"/>
      <c r="D1327" s="9"/>
      <c r="E1327" s="22"/>
      <c r="F1327" s="22"/>
      <c r="G1327" s="22"/>
      <c r="H1327" s="19"/>
    </row>
    <row r="1328" ht="15.75" customHeight="1">
      <c r="A1328" s="3"/>
      <c r="B1328" s="2"/>
      <c r="C1328" s="21"/>
      <c r="D1328" s="9"/>
      <c r="E1328" s="22"/>
      <c r="F1328" s="22"/>
      <c r="G1328" s="22"/>
      <c r="H1328" s="19"/>
    </row>
    <row r="1329" ht="15.75" customHeight="1">
      <c r="A1329" s="3"/>
      <c r="B1329" s="2"/>
      <c r="C1329" s="21"/>
      <c r="D1329" s="9"/>
      <c r="E1329" s="22"/>
      <c r="F1329" s="22"/>
      <c r="G1329" s="22"/>
      <c r="H1329" s="19"/>
    </row>
    <row r="1330" ht="15.75" customHeight="1">
      <c r="A1330" s="3"/>
      <c r="B1330" s="2"/>
      <c r="C1330" s="21"/>
      <c r="D1330" s="9"/>
      <c r="E1330" s="22"/>
      <c r="F1330" s="22"/>
      <c r="G1330" s="22"/>
      <c r="H1330" s="19"/>
    </row>
    <row r="1331" ht="15.75" customHeight="1">
      <c r="A1331" s="3"/>
      <c r="B1331" s="2"/>
      <c r="C1331" s="21"/>
      <c r="D1331" s="21"/>
      <c r="E1331" s="8"/>
      <c r="F1331" s="22"/>
      <c r="G1331" s="8"/>
      <c r="H1331" s="2"/>
    </row>
    <row r="1332" ht="15.75" customHeight="1">
      <c r="A1332" s="3"/>
      <c r="B1332" s="2"/>
      <c r="C1332" s="21"/>
      <c r="D1332" s="21"/>
      <c r="E1332" s="22"/>
      <c r="F1332" s="22"/>
      <c r="G1332" s="8"/>
      <c r="H1332" s="2"/>
    </row>
    <row r="1333" ht="15.75" customHeight="1">
      <c r="A1333" s="3"/>
      <c r="B1333" s="2"/>
      <c r="C1333" s="21"/>
      <c r="D1333" s="9"/>
      <c r="E1333" s="22"/>
      <c r="F1333" s="22"/>
      <c r="G1333" s="22"/>
      <c r="H1333" s="19"/>
    </row>
    <row r="1334" ht="15.75" customHeight="1">
      <c r="A1334" s="3"/>
      <c r="B1334" s="2"/>
      <c r="C1334" s="21"/>
      <c r="D1334" s="21"/>
      <c r="E1334" s="8"/>
      <c r="F1334" s="22"/>
      <c r="G1334" s="8"/>
      <c r="H1334" s="2"/>
    </row>
    <row r="1335" ht="15.75" customHeight="1">
      <c r="A1335" s="3"/>
      <c r="B1335" s="2"/>
      <c r="C1335" s="21"/>
      <c r="D1335" s="9"/>
      <c r="E1335" s="22"/>
      <c r="F1335" s="22"/>
      <c r="G1335" s="22"/>
      <c r="H1335" s="19"/>
    </row>
    <row r="1336" ht="15.75" customHeight="1">
      <c r="A1336" s="3"/>
      <c r="B1336" s="2"/>
      <c r="C1336" s="21"/>
      <c r="D1336" s="9"/>
      <c r="E1336" s="22"/>
      <c r="F1336" s="22"/>
      <c r="G1336" s="22"/>
      <c r="H1336" s="19"/>
    </row>
    <row r="1337" ht="15.75" customHeight="1">
      <c r="A1337" s="3"/>
      <c r="B1337" s="2"/>
      <c r="C1337" s="21"/>
      <c r="D1337" s="21"/>
      <c r="E1337" s="8"/>
      <c r="F1337" s="22"/>
      <c r="G1337" s="8"/>
      <c r="H1337" s="2"/>
    </row>
    <row r="1338" ht="15.75" customHeight="1">
      <c r="A1338" s="3"/>
      <c r="B1338" s="2"/>
      <c r="C1338" s="21"/>
      <c r="D1338" s="21"/>
      <c r="E1338" s="8"/>
      <c r="F1338" s="22"/>
      <c r="G1338" s="8"/>
      <c r="H1338" s="2"/>
    </row>
    <row r="1339" ht="15.75" customHeight="1">
      <c r="A1339" s="3"/>
      <c r="B1339" s="2"/>
      <c r="C1339" s="21"/>
      <c r="D1339" s="21"/>
      <c r="E1339" s="8"/>
      <c r="F1339" s="22"/>
      <c r="G1339" s="8"/>
      <c r="H1339" s="2"/>
    </row>
    <row r="1340" ht="15.75" customHeight="1">
      <c r="A1340" s="3"/>
      <c r="B1340" s="2"/>
      <c r="C1340" s="21"/>
      <c r="D1340" s="9"/>
      <c r="E1340" s="22"/>
      <c r="F1340" s="22"/>
      <c r="G1340" s="22"/>
      <c r="H1340" s="19"/>
    </row>
    <row r="1341" ht="15.75" customHeight="1">
      <c r="A1341" s="3"/>
      <c r="B1341" s="2"/>
      <c r="C1341" s="21"/>
      <c r="D1341" s="21"/>
      <c r="E1341" s="8"/>
      <c r="F1341" s="22"/>
      <c r="G1341" s="8"/>
      <c r="H1341" s="2"/>
    </row>
    <row r="1342" ht="15.75" customHeight="1">
      <c r="A1342" s="3"/>
      <c r="B1342" s="2"/>
      <c r="C1342" s="21"/>
      <c r="D1342" s="21"/>
      <c r="E1342" s="8"/>
      <c r="F1342" s="22"/>
      <c r="G1342" s="8"/>
      <c r="H1342" s="2"/>
    </row>
    <row r="1343" ht="15.75" customHeight="1">
      <c r="A1343" s="3"/>
      <c r="B1343" s="2"/>
      <c r="D1343" s="9"/>
      <c r="E1343" s="8"/>
      <c r="F1343" s="8"/>
      <c r="G1343" s="8"/>
      <c r="H1343" s="2"/>
    </row>
    <row r="1344" ht="15.75" customHeight="1">
      <c r="A1344" s="28"/>
      <c r="B1344" s="2"/>
      <c r="C1344" s="9"/>
      <c r="D1344" s="9"/>
      <c r="E1344" s="8"/>
      <c r="F1344" s="8"/>
      <c r="G1344" s="8"/>
      <c r="H1344" s="2"/>
    </row>
    <row r="1345" ht="15.75" customHeight="1">
      <c r="A1345" s="26"/>
      <c r="B1345" s="19"/>
      <c r="C1345" s="21"/>
      <c r="D1345" s="21"/>
      <c r="E1345" s="22"/>
      <c r="F1345" s="22"/>
      <c r="G1345" s="22"/>
      <c r="H1345" s="19"/>
    </row>
    <row r="1346" ht="15.75" customHeight="1">
      <c r="A1346" s="26"/>
      <c r="B1346" s="19"/>
      <c r="C1346" s="21"/>
      <c r="D1346" s="9"/>
      <c r="E1346" s="22"/>
      <c r="F1346" s="22"/>
      <c r="G1346" s="22"/>
      <c r="H1346" s="19"/>
    </row>
    <row r="1347" ht="15.75" customHeight="1">
      <c r="A1347" s="48"/>
      <c r="B1347" s="2"/>
      <c r="D1347" s="9"/>
      <c r="E1347" s="22"/>
      <c r="F1347" s="22"/>
      <c r="G1347" s="22"/>
      <c r="H1347" s="19"/>
    </row>
    <row r="1348" ht="15.75" customHeight="1">
      <c r="A1348" s="26"/>
      <c r="B1348" s="19"/>
      <c r="C1348" s="21"/>
      <c r="D1348" s="21"/>
      <c r="E1348" s="8"/>
      <c r="F1348" s="22"/>
      <c r="G1348" s="8"/>
      <c r="H1348" s="2"/>
    </row>
    <row r="1349" ht="15.75" customHeight="1">
      <c r="A1349" s="48"/>
      <c r="B1349" s="2"/>
      <c r="C1349" s="21"/>
      <c r="D1349" s="21"/>
      <c r="E1349" s="8"/>
      <c r="F1349" s="22"/>
      <c r="G1349" s="8"/>
      <c r="H1349" s="2"/>
    </row>
    <row r="1350" ht="15.75" customHeight="1">
      <c r="A1350" s="26"/>
      <c r="B1350" s="19"/>
      <c r="C1350" s="21"/>
      <c r="D1350" s="21"/>
      <c r="E1350" s="8"/>
      <c r="F1350" s="22"/>
      <c r="G1350" s="8"/>
      <c r="H1350" s="2"/>
    </row>
    <row r="1351" ht="15.75" customHeight="1">
      <c r="A1351" s="26"/>
      <c r="B1351" s="19"/>
      <c r="C1351" s="21"/>
      <c r="D1351" s="9"/>
      <c r="E1351" s="22"/>
      <c r="F1351" s="22"/>
      <c r="G1351" s="22"/>
      <c r="H1351" s="19"/>
    </row>
    <row r="1352" ht="15.75" customHeight="1">
      <c r="A1352" s="28"/>
      <c r="B1352" s="2"/>
      <c r="C1352" s="9"/>
      <c r="D1352" s="9"/>
      <c r="E1352" s="8"/>
      <c r="F1352" s="8"/>
      <c r="G1352" s="8"/>
      <c r="H1352" s="2"/>
    </row>
    <row r="1353" ht="15.75" customHeight="1">
      <c r="A1353" s="28"/>
      <c r="B1353" s="2"/>
      <c r="C1353" s="9"/>
      <c r="D1353" s="9"/>
      <c r="E1353" s="8"/>
      <c r="F1353" s="8"/>
      <c r="G1353" s="8"/>
      <c r="H1353" s="2"/>
    </row>
    <row r="1354" ht="15.75" customHeight="1">
      <c r="A1354" s="30"/>
      <c r="B1354" s="19"/>
      <c r="C1354" s="21"/>
      <c r="D1354" s="9"/>
      <c r="E1354" s="22"/>
      <c r="F1354" s="22"/>
      <c r="G1354" s="22"/>
      <c r="H1354" s="19"/>
    </row>
    <row r="1355" ht="15.75" customHeight="1">
      <c r="B1355" s="2"/>
      <c r="C1355" s="21"/>
      <c r="D1355" s="9"/>
      <c r="E1355" s="22"/>
      <c r="F1355" s="22"/>
      <c r="G1355" s="22"/>
      <c r="H1355" s="19"/>
    </row>
    <row r="1356" ht="15.75" customHeight="1">
      <c r="A1356" s="3"/>
      <c r="B1356" s="2"/>
      <c r="C1356" s="21"/>
      <c r="D1356" s="21"/>
      <c r="E1356" s="8"/>
      <c r="F1356" s="22"/>
      <c r="G1356" s="8"/>
      <c r="H1356" s="2"/>
    </row>
    <row r="1357" ht="15.75" customHeight="1">
      <c r="A1357" s="3"/>
      <c r="B1357" s="2"/>
      <c r="C1357" s="21"/>
      <c r="D1357" s="21"/>
      <c r="E1357" s="8"/>
      <c r="F1357" s="22"/>
      <c r="G1357" s="8"/>
      <c r="H1357" s="2"/>
    </row>
    <row r="1358" ht="15.75" customHeight="1">
      <c r="A1358" s="3"/>
      <c r="B1358" s="2"/>
      <c r="C1358" s="21"/>
      <c r="D1358" s="21"/>
      <c r="E1358" s="8"/>
      <c r="F1358" s="22"/>
      <c r="G1358" s="8"/>
      <c r="H1358" s="2"/>
    </row>
    <row r="1359" ht="15.75" customHeight="1">
      <c r="A1359" s="3"/>
      <c r="B1359" s="2"/>
      <c r="C1359" s="21"/>
      <c r="D1359" s="9"/>
      <c r="E1359" s="22"/>
      <c r="F1359" s="22"/>
      <c r="G1359" s="22"/>
      <c r="H1359" s="19"/>
    </row>
    <row r="1360" ht="15.75" customHeight="1">
      <c r="A1360" s="3"/>
      <c r="B1360" s="2"/>
      <c r="C1360" s="21"/>
      <c r="D1360" s="21"/>
      <c r="E1360" s="8"/>
      <c r="F1360" s="22"/>
      <c r="G1360" s="8"/>
      <c r="H1360" s="2"/>
    </row>
    <row r="1361" ht="15.75" customHeight="1">
      <c r="A1361" s="3"/>
      <c r="B1361" s="2"/>
      <c r="C1361" s="21"/>
      <c r="D1361" s="21"/>
      <c r="E1361" s="8"/>
      <c r="F1361" s="22"/>
      <c r="G1361" s="8"/>
      <c r="H1361" s="2"/>
    </row>
    <row r="1362" ht="15.75" customHeight="1">
      <c r="A1362" s="3"/>
      <c r="B1362" s="2"/>
      <c r="C1362" s="21"/>
      <c r="D1362" s="9"/>
      <c r="E1362" s="22"/>
      <c r="F1362" s="22"/>
      <c r="G1362" s="22"/>
      <c r="H1362" s="19"/>
    </row>
    <row r="1363" ht="15.75" customHeight="1">
      <c r="A1363" s="3"/>
      <c r="B1363" s="2"/>
      <c r="C1363" s="21"/>
      <c r="D1363" s="21"/>
      <c r="E1363" s="8"/>
      <c r="F1363" s="22"/>
      <c r="G1363" s="8"/>
      <c r="H1363" s="2"/>
    </row>
    <row r="1364" ht="15.75" customHeight="1">
      <c r="B1364" s="2"/>
      <c r="C1364" s="21"/>
      <c r="D1364" s="21"/>
      <c r="E1364" s="8"/>
      <c r="F1364" s="22"/>
      <c r="G1364" s="8"/>
      <c r="H1364" s="2"/>
    </row>
    <row r="1365" ht="15.75" customHeight="1">
      <c r="B1365" s="2"/>
      <c r="C1365" s="9"/>
      <c r="D1365" s="9"/>
      <c r="E1365" s="8"/>
      <c r="F1365" s="8"/>
      <c r="G1365" s="8"/>
      <c r="H1365" s="2"/>
    </row>
    <row r="1366" ht="15.75" customHeight="1">
      <c r="A1366" s="28"/>
      <c r="B1366" s="2"/>
      <c r="C1366" s="9"/>
      <c r="D1366" s="9"/>
      <c r="E1366" s="8"/>
      <c r="F1366" s="8"/>
      <c r="G1366" s="8"/>
      <c r="H1366" s="2"/>
    </row>
    <row r="1367" ht="15.75" customHeight="1">
      <c r="A1367" s="30"/>
      <c r="B1367" s="19"/>
      <c r="C1367" s="9"/>
      <c r="D1367" s="9"/>
      <c r="E1367" s="22"/>
      <c r="F1367" s="22"/>
      <c r="G1367" s="22"/>
      <c r="H1367" s="19"/>
    </row>
    <row r="1368" ht="15.75" customHeight="1">
      <c r="A1368" s="3"/>
      <c r="B1368" s="2"/>
      <c r="C1368" s="21"/>
      <c r="D1368" s="9"/>
      <c r="E1368" s="22"/>
      <c r="F1368" s="22"/>
      <c r="G1368" s="22"/>
      <c r="H1368" s="19"/>
    </row>
    <row r="1369" ht="15.75" customHeight="1">
      <c r="A1369" s="3"/>
      <c r="B1369" s="2"/>
      <c r="C1369" s="21"/>
      <c r="D1369" s="9"/>
      <c r="E1369" s="22"/>
      <c r="F1369" s="22"/>
      <c r="G1369" s="22"/>
      <c r="H1369" s="19"/>
    </row>
    <row r="1370" ht="15.75" customHeight="1">
      <c r="A1370" s="3"/>
      <c r="B1370" s="2"/>
      <c r="C1370" s="21"/>
      <c r="D1370" s="9"/>
      <c r="E1370" s="22"/>
      <c r="F1370" s="22"/>
      <c r="G1370" s="22"/>
      <c r="H1370" s="19"/>
    </row>
    <row r="1371" ht="15.75" customHeight="1">
      <c r="B1371" s="2"/>
      <c r="C1371" s="21"/>
      <c r="D1371" s="9"/>
      <c r="E1371" s="22"/>
      <c r="F1371" s="22"/>
      <c r="G1371" s="22"/>
      <c r="H1371" s="19"/>
    </row>
    <row r="1372" ht="15.75" customHeight="1">
      <c r="A1372" s="3"/>
      <c r="B1372" s="2"/>
      <c r="C1372" s="21"/>
      <c r="D1372" s="9"/>
      <c r="E1372" s="22"/>
      <c r="F1372" s="22"/>
      <c r="G1372" s="22"/>
      <c r="H1372" s="19"/>
    </row>
    <row r="1373" ht="15.75" customHeight="1">
      <c r="A1373" s="3"/>
      <c r="B1373" s="2"/>
      <c r="C1373" s="21"/>
      <c r="D1373" s="9"/>
      <c r="E1373" s="22"/>
      <c r="F1373" s="22"/>
      <c r="G1373" s="22"/>
      <c r="H1373" s="19"/>
    </row>
    <row r="1374" ht="15.75" customHeight="1">
      <c r="A1374" s="3"/>
      <c r="B1374" s="2"/>
      <c r="C1374" s="21"/>
      <c r="D1374" s="9"/>
      <c r="E1374" s="22"/>
      <c r="F1374" s="22"/>
      <c r="G1374" s="22"/>
      <c r="H1374" s="19"/>
    </row>
    <row r="1375" ht="15.75" customHeight="1">
      <c r="A1375" s="3"/>
      <c r="B1375" s="2"/>
      <c r="C1375" s="21"/>
      <c r="D1375" s="9"/>
      <c r="E1375" s="22"/>
      <c r="F1375" s="22"/>
      <c r="G1375" s="22"/>
      <c r="H1375" s="19"/>
    </row>
    <row r="1376" ht="15.75" customHeight="1">
      <c r="A1376" s="3"/>
      <c r="B1376" s="2"/>
      <c r="C1376" s="21"/>
      <c r="D1376" s="9"/>
      <c r="E1376" s="22"/>
      <c r="F1376" s="22"/>
      <c r="G1376" s="22"/>
      <c r="H1376" s="19"/>
    </row>
    <row r="1377" ht="15.75" customHeight="1">
      <c r="A1377" s="3"/>
      <c r="B1377" s="2"/>
      <c r="C1377" s="21"/>
      <c r="D1377" s="9"/>
      <c r="E1377" s="22"/>
      <c r="F1377" s="22"/>
      <c r="G1377" s="22"/>
      <c r="H1377" s="19"/>
    </row>
    <row r="1378" ht="15.75" customHeight="1">
      <c r="A1378" s="3"/>
      <c r="B1378" s="2"/>
      <c r="C1378" s="21"/>
      <c r="D1378" s="21"/>
      <c r="E1378" s="8"/>
      <c r="F1378" s="22"/>
      <c r="G1378" s="8"/>
      <c r="H1378" s="2"/>
    </row>
    <row r="1379" ht="15.75" customHeight="1">
      <c r="A1379" s="3"/>
      <c r="B1379" s="2"/>
      <c r="C1379" s="21"/>
      <c r="D1379" s="9"/>
      <c r="E1379" s="22"/>
      <c r="F1379" s="22"/>
      <c r="G1379" s="22"/>
      <c r="H1379" s="19"/>
    </row>
    <row r="1380" ht="15.75" customHeight="1">
      <c r="A1380" s="3"/>
      <c r="B1380" s="2"/>
      <c r="C1380" s="21"/>
      <c r="D1380" s="9"/>
      <c r="E1380" s="22"/>
      <c r="F1380" s="22"/>
      <c r="G1380" s="22"/>
      <c r="H1380" s="19"/>
    </row>
    <row r="1381" ht="15.75" customHeight="1">
      <c r="A1381" s="3"/>
      <c r="B1381" s="2"/>
      <c r="C1381" s="21"/>
      <c r="D1381" s="21"/>
      <c r="E1381" s="8"/>
      <c r="F1381" s="22"/>
      <c r="G1381" s="8"/>
      <c r="H1381" s="2"/>
    </row>
    <row r="1382" ht="15.75" customHeight="1">
      <c r="A1382" s="3"/>
      <c r="B1382" s="2"/>
      <c r="C1382" s="21"/>
      <c r="D1382" s="21"/>
      <c r="E1382" s="8"/>
      <c r="F1382" s="22"/>
      <c r="G1382" s="8"/>
      <c r="H1382" s="2"/>
    </row>
    <row r="1383" ht="15.75" customHeight="1">
      <c r="A1383" s="3"/>
      <c r="B1383" s="2"/>
      <c r="C1383" s="21"/>
      <c r="D1383" s="9"/>
      <c r="E1383" s="22"/>
      <c r="F1383" s="22"/>
      <c r="G1383" s="22"/>
      <c r="H1383" s="19"/>
    </row>
    <row r="1384" ht="15.75" customHeight="1">
      <c r="A1384" s="3"/>
      <c r="B1384" s="2"/>
      <c r="C1384" s="21"/>
      <c r="D1384" s="9"/>
      <c r="E1384" s="22"/>
      <c r="F1384" s="22"/>
      <c r="G1384" s="22"/>
      <c r="H1384" s="19"/>
    </row>
    <row r="1385" ht="15.75" customHeight="1">
      <c r="A1385" s="3"/>
      <c r="B1385" s="2"/>
      <c r="C1385" s="21"/>
      <c r="D1385" s="21"/>
      <c r="E1385" s="8"/>
      <c r="F1385" s="22"/>
      <c r="G1385" s="8"/>
      <c r="H1385" s="2"/>
    </row>
    <row r="1386" ht="15.75" customHeight="1">
      <c r="A1386" s="3"/>
      <c r="B1386" s="2"/>
      <c r="C1386" s="21"/>
      <c r="D1386" s="9"/>
      <c r="E1386" s="8"/>
      <c r="F1386" s="22"/>
      <c r="G1386" s="8"/>
      <c r="H1386" s="2"/>
    </row>
    <row r="1387" ht="15.75" customHeight="1">
      <c r="A1387" s="3"/>
      <c r="B1387" s="2"/>
      <c r="C1387" s="21"/>
      <c r="D1387" s="21"/>
      <c r="E1387" s="22"/>
      <c r="F1387" s="22"/>
      <c r="G1387" s="22"/>
      <c r="H1387" s="19"/>
    </row>
    <row r="1388" ht="15.75" customHeight="1">
      <c r="A1388" s="3"/>
      <c r="B1388" s="2"/>
      <c r="C1388" s="21"/>
      <c r="D1388" s="9"/>
      <c r="E1388" s="22"/>
      <c r="F1388" s="22"/>
      <c r="G1388" s="22"/>
      <c r="H1388" s="19"/>
    </row>
    <row r="1389" ht="15.75" customHeight="1">
      <c r="A1389" s="3"/>
      <c r="B1389" s="2"/>
      <c r="C1389" s="21"/>
      <c r="D1389" s="9"/>
      <c r="E1389" s="22"/>
      <c r="F1389" s="22"/>
      <c r="G1389" s="22"/>
      <c r="H1389" s="19"/>
    </row>
    <row r="1390" ht="15.75" customHeight="1">
      <c r="A1390" s="3"/>
      <c r="B1390" s="2"/>
      <c r="C1390" s="21"/>
      <c r="D1390" s="21"/>
      <c r="E1390" s="8"/>
      <c r="F1390" s="22"/>
      <c r="G1390" s="8"/>
      <c r="H1390" s="2"/>
    </row>
    <row r="1391" ht="15.75" customHeight="1">
      <c r="A1391" s="3"/>
      <c r="B1391" s="2"/>
      <c r="C1391" s="21"/>
      <c r="D1391" s="9"/>
      <c r="E1391" s="22"/>
      <c r="F1391" s="22"/>
      <c r="G1391" s="22"/>
      <c r="H1391" s="19"/>
    </row>
    <row r="1392" ht="15.75" customHeight="1">
      <c r="A1392" s="3"/>
      <c r="B1392" s="2"/>
      <c r="C1392" s="21"/>
      <c r="D1392" s="9"/>
      <c r="E1392" s="22"/>
      <c r="F1392" s="22"/>
      <c r="G1392" s="22"/>
      <c r="H1392" s="19"/>
    </row>
    <row r="1393" ht="15.75" customHeight="1">
      <c r="A1393" s="3"/>
      <c r="B1393" s="2"/>
      <c r="C1393" s="21"/>
      <c r="D1393" s="9"/>
      <c r="E1393" s="22"/>
      <c r="F1393" s="22"/>
      <c r="G1393" s="22"/>
      <c r="H1393" s="19"/>
    </row>
    <row r="1394" ht="15.75" customHeight="1">
      <c r="A1394" s="3"/>
      <c r="B1394" s="2"/>
      <c r="C1394" s="21"/>
      <c r="D1394" s="9"/>
      <c r="E1394" s="22"/>
      <c r="F1394" s="22"/>
      <c r="G1394" s="22"/>
      <c r="H1394" s="19"/>
    </row>
    <row r="1395" ht="15.75" customHeight="1">
      <c r="A1395" s="3"/>
      <c r="B1395" s="2"/>
      <c r="C1395" s="21"/>
      <c r="D1395" s="21"/>
      <c r="E1395" s="8"/>
      <c r="F1395" s="22"/>
      <c r="G1395" s="8"/>
      <c r="H1395" s="2"/>
    </row>
    <row r="1396" ht="15.75" customHeight="1">
      <c r="A1396" s="3"/>
      <c r="B1396" s="2"/>
      <c r="C1396" s="21"/>
      <c r="D1396" s="9"/>
      <c r="E1396" s="8"/>
      <c r="F1396" s="22"/>
      <c r="G1396" s="8"/>
      <c r="H1396" s="2"/>
    </row>
    <row r="1397" ht="15.75" customHeight="1">
      <c r="A1397" s="3"/>
      <c r="B1397" s="2"/>
      <c r="C1397" s="21"/>
      <c r="D1397" s="9"/>
      <c r="E1397" s="22"/>
      <c r="F1397" s="22"/>
      <c r="G1397" s="22"/>
      <c r="H1397" s="19"/>
    </row>
    <row r="1398" ht="15.75" customHeight="1">
      <c r="A1398" s="3"/>
      <c r="B1398" s="2"/>
      <c r="C1398" s="21"/>
      <c r="D1398" s="21"/>
      <c r="E1398" s="8"/>
      <c r="F1398" s="22"/>
      <c r="G1398" s="8"/>
      <c r="H1398" s="2"/>
    </row>
    <row r="1399" ht="15.75" customHeight="1">
      <c r="A1399" s="3"/>
      <c r="B1399" s="2"/>
      <c r="C1399" s="21"/>
      <c r="D1399" s="9"/>
      <c r="E1399" s="22"/>
      <c r="F1399" s="22"/>
      <c r="G1399" s="22"/>
      <c r="H1399" s="19"/>
    </row>
    <row r="1400" ht="15.75" customHeight="1">
      <c r="A1400" s="3"/>
      <c r="B1400" s="2"/>
      <c r="C1400" s="21"/>
      <c r="D1400" s="21"/>
      <c r="E1400" s="8"/>
      <c r="F1400" s="22"/>
      <c r="G1400" s="8"/>
      <c r="H1400" s="2"/>
    </row>
    <row r="1401" ht="15.75" customHeight="1">
      <c r="A1401" s="3"/>
      <c r="B1401" s="2"/>
      <c r="C1401" s="21"/>
      <c r="D1401" s="21"/>
      <c r="E1401" s="8"/>
      <c r="F1401" s="22"/>
      <c r="G1401" s="8"/>
      <c r="H1401" s="2"/>
    </row>
    <row r="1402" ht="15.75" customHeight="1">
      <c r="A1402" s="3"/>
      <c r="B1402" s="2"/>
      <c r="C1402" s="21"/>
      <c r="D1402" s="9"/>
      <c r="E1402" s="22"/>
      <c r="F1402" s="22"/>
      <c r="G1402" s="22"/>
      <c r="H1402" s="19"/>
    </row>
    <row r="1403" ht="15.75" customHeight="1">
      <c r="A1403" s="3"/>
      <c r="B1403" s="2"/>
      <c r="C1403" s="21"/>
      <c r="D1403" s="9"/>
      <c r="E1403" s="22"/>
      <c r="F1403" s="22"/>
      <c r="G1403" s="22"/>
      <c r="H1403" s="19"/>
    </row>
    <row r="1404" ht="15.75" customHeight="1">
      <c r="A1404" s="3"/>
      <c r="B1404" s="2"/>
      <c r="C1404" s="21"/>
      <c r="D1404" s="9"/>
      <c r="E1404" s="22"/>
      <c r="F1404" s="22"/>
      <c r="G1404" s="22"/>
      <c r="H1404" s="19"/>
    </row>
    <row r="1405" ht="15.75" customHeight="1">
      <c r="A1405" s="3"/>
      <c r="B1405" s="2"/>
      <c r="C1405" s="21"/>
      <c r="D1405" s="21"/>
      <c r="E1405" s="8"/>
      <c r="F1405" s="22"/>
      <c r="G1405" s="8"/>
      <c r="H1405" s="2"/>
    </row>
    <row r="1406" ht="15.75" customHeight="1">
      <c r="A1406" s="3"/>
      <c r="B1406" s="2"/>
      <c r="E1406" s="22"/>
      <c r="F1406" s="22"/>
      <c r="G1406" s="22"/>
      <c r="H1406" s="19"/>
    </row>
    <row r="1407" ht="15.75" customHeight="1">
      <c r="A1407" s="3"/>
      <c r="B1407" s="2"/>
      <c r="C1407" s="21"/>
      <c r="D1407" s="21"/>
      <c r="E1407" s="8"/>
      <c r="F1407" s="22"/>
      <c r="G1407" s="8"/>
      <c r="H1407" s="2"/>
    </row>
    <row r="1408" ht="15.75" customHeight="1">
      <c r="A1408" s="3"/>
      <c r="B1408" s="2"/>
      <c r="C1408" s="9"/>
      <c r="D1408" s="9"/>
      <c r="E1408" s="8"/>
      <c r="F1408" s="8"/>
      <c r="G1408" s="8"/>
      <c r="H1408" s="9"/>
    </row>
    <row r="1409" ht="15.75" customHeight="1">
      <c r="A1409" s="3"/>
      <c r="B1409" s="2"/>
      <c r="C1409" s="9"/>
      <c r="D1409" s="9"/>
      <c r="E1409" s="8"/>
      <c r="F1409" s="8"/>
      <c r="G1409" s="8"/>
      <c r="H1409" s="9"/>
    </row>
    <row r="1410" ht="15.75" customHeight="1">
      <c r="A1410" s="3"/>
      <c r="B1410" s="2"/>
      <c r="C1410" s="9"/>
      <c r="D1410" s="9"/>
      <c r="E1410" s="8"/>
      <c r="F1410" s="8"/>
      <c r="G1410" s="8"/>
      <c r="H1410" s="9"/>
    </row>
    <row r="1411" ht="15.75" customHeight="1">
      <c r="A1411" s="3"/>
      <c r="B1411" s="2"/>
      <c r="C1411" s="9"/>
      <c r="D1411" s="9"/>
      <c r="E1411" s="8"/>
      <c r="F1411" s="8"/>
      <c r="G1411" s="8"/>
      <c r="H1411" s="9"/>
    </row>
    <row r="1412" ht="15.75" customHeight="1">
      <c r="A1412" s="3"/>
      <c r="B1412" s="2"/>
      <c r="C1412" s="9"/>
      <c r="D1412" s="9"/>
      <c r="E1412" s="8"/>
      <c r="F1412" s="8"/>
      <c r="G1412" s="8"/>
      <c r="H1412" s="9"/>
    </row>
    <row r="1413" ht="15.75" customHeight="1">
      <c r="A1413" s="3"/>
      <c r="B1413" s="2"/>
      <c r="C1413" s="9"/>
      <c r="D1413" s="9"/>
      <c r="E1413" s="8"/>
      <c r="F1413" s="8"/>
      <c r="G1413" s="8"/>
      <c r="H1413" s="9"/>
    </row>
    <row r="1414" ht="15.75" customHeight="1">
      <c r="A1414" s="3"/>
      <c r="B1414" s="2"/>
      <c r="C1414" s="9"/>
      <c r="D1414" s="9"/>
      <c r="E1414" s="8"/>
      <c r="F1414" s="8"/>
      <c r="G1414" s="8"/>
      <c r="H1414" s="9"/>
    </row>
    <row r="1415" ht="15.75" customHeight="1">
      <c r="A1415" s="3"/>
      <c r="B1415" s="2"/>
      <c r="C1415" s="9"/>
      <c r="D1415" s="9"/>
      <c r="E1415" s="8"/>
      <c r="F1415" s="8"/>
      <c r="G1415" s="8"/>
      <c r="H1415" s="9"/>
    </row>
    <row r="1416" ht="15.75" customHeight="1">
      <c r="A1416" s="3"/>
      <c r="B1416" s="2"/>
      <c r="C1416" s="9"/>
      <c r="D1416" s="9"/>
      <c r="E1416" s="8"/>
      <c r="F1416" s="8"/>
      <c r="G1416" s="8"/>
      <c r="H1416" s="9"/>
    </row>
    <row r="1417" ht="15.75" customHeight="1">
      <c r="A1417" s="3"/>
      <c r="B1417" s="2"/>
      <c r="C1417" s="9"/>
      <c r="D1417" s="9"/>
      <c r="E1417" s="8"/>
      <c r="F1417" s="8"/>
      <c r="G1417" s="8"/>
      <c r="H1417" s="9"/>
    </row>
    <row r="1418" ht="15.75" customHeight="1">
      <c r="A1418" s="3"/>
      <c r="B1418" s="2"/>
      <c r="C1418" s="9"/>
      <c r="D1418" s="9"/>
      <c r="E1418" s="8"/>
      <c r="F1418" s="8"/>
      <c r="G1418" s="8"/>
      <c r="H1418" s="9"/>
    </row>
    <row r="1419" ht="15.75" customHeight="1">
      <c r="A1419" s="3"/>
      <c r="B1419" s="2"/>
      <c r="C1419" s="9"/>
      <c r="D1419" s="9"/>
      <c r="E1419" s="8"/>
      <c r="F1419" s="8"/>
      <c r="G1419" s="8"/>
      <c r="H1419" s="9"/>
    </row>
    <row r="1420" ht="15.75" customHeight="1">
      <c r="A1420" s="3"/>
      <c r="B1420" s="2"/>
      <c r="C1420" s="9"/>
      <c r="D1420" s="9"/>
      <c r="E1420" s="8"/>
      <c r="F1420" s="8"/>
      <c r="G1420" s="8"/>
      <c r="H1420" s="9"/>
    </row>
    <row r="1421" ht="15.75" customHeight="1">
      <c r="A1421" s="3"/>
      <c r="B1421" s="2"/>
      <c r="C1421" s="9"/>
      <c r="D1421" s="9"/>
      <c r="E1421" s="8"/>
      <c r="F1421" s="8"/>
      <c r="G1421" s="8"/>
      <c r="H1421" s="9"/>
    </row>
    <row r="1422" ht="15.75" customHeight="1">
      <c r="A1422" s="3"/>
      <c r="B1422" s="2"/>
      <c r="C1422" s="9"/>
      <c r="D1422" s="9"/>
      <c r="E1422" s="8"/>
      <c r="F1422" s="8"/>
      <c r="G1422" s="8"/>
      <c r="H1422" s="9"/>
    </row>
    <row r="1423" ht="15.75" customHeight="1">
      <c r="A1423" s="3"/>
      <c r="B1423" s="2"/>
      <c r="C1423" s="9"/>
      <c r="D1423" s="9"/>
      <c r="E1423" s="8"/>
      <c r="F1423" s="8"/>
      <c r="G1423" s="8"/>
      <c r="H1423" s="9"/>
    </row>
    <row r="1424" ht="15.75" customHeight="1">
      <c r="A1424" s="3"/>
      <c r="B1424" s="2"/>
      <c r="C1424" s="9"/>
      <c r="D1424" s="9"/>
      <c r="E1424" s="8"/>
      <c r="F1424" s="8"/>
      <c r="G1424" s="8"/>
      <c r="H1424" s="9"/>
    </row>
    <row r="1425" ht="15.75" customHeight="1">
      <c r="A1425" s="3"/>
      <c r="B1425" s="2"/>
      <c r="C1425" s="9"/>
      <c r="D1425" s="9"/>
      <c r="E1425" s="8"/>
      <c r="F1425" s="8"/>
      <c r="G1425" s="8"/>
      <c r="H1425" s="9"/>
    </row>
    <row r="1426" ht="15.75" customHeight="1">
      <c r="A1426" s="3"/>
      <c r="B1426" s="2"/>
      <c r="C1426" s="9"/>
      <c r="D1426" s="9"/>
      <c r="E1426" s="8"/>
      <c r="F1426" s="8"/>
      <c r="G1426" s="8"/>
      <c r="H1426" s="9"/>
    </row>
    <row r="1427" ht="15.75" customHeight="1">
      <c r="A1427" s="3"/>
      <c r="B1427" s="2"/>
      <c r="C1427" s="9"/>
      <c r="D1427" s="9"/>
      <c r="E1427" s="8"/>
      <c r="F1427" s="8"/>
      <c r="G1427" s="8"/>
      <c r="H1427" s="9"/>
    </row>
    <row r="1428" ht="15.75" customHeight="1">
      <c r="A1428" s="3"/>
      <c r="B1428" s="2"/>
      <c r="C1428" s="9"/>
      <c r="D1428" s="9"/>
      <c r="E1428" s="8"/>
      <c r="F1428" s="8"/>
      <c r="G1428" s="8"/>
      <c r="H1428" s="9"/>
    </row>
    <row r="1429" ht="15.75" customHeight="1">
      <c r="A1429" s="3"/>
      <c r="B1429" s="2"/>
      <c r="C1429" s="9"/>
      <c r="D1429" s="9"/>
      <c r="E1429" s="8"/>
      <c r="F1429" s="8"/>
      <c r="G1429" s="8"/>
      <c r="H1429" s="9"/>
    </row>
    <row r="1430" ht="15.75" customHeight="1">
      <c r="A1430" s="3"/>
      <c r="B1430" s="2"/>
      <c r="C1430" s="9"/>
      <c r="D1430" s="9"/>
      <c r="E1430" s="8"/>
      <c r="F1430" s="8"/>
      <c r="G1430" s="8"/>
      <c r="H1430" s="9"/>
    </row>
    <row r="1431" ht="15.75" customHeight="1">
      <c r="A1431" s="3"/>
      <c r="B1431" s="2"/>
      <c r="C1431" s="9"/>
      <c r="D1431" s="9"/>
      <c r="E1431" s="8"/>
      <c r="F1431" s="8"/>
      <c r="G1431" s="8"/>
      <c r="H1431" s="9"/>
    </row>
    <row r="1432" ht="15.75" customHeight="1">
      <c r="A1432" s="3"/>
      <c r="B1432" s="2"/>
      <c r="C1432" s="9"/>
      <c r="D1432" s="9"/>
      <c r="E1432" s="8"/>
      <c r="F1432" s="8"/>
      <c r="G1432" s="8"/>
      <c r="H1432" s="9"/>
    </row>
    <row r="1433" ht="15.75" customHeight="1">
      <c r="A1433" s="3"/>
      <c r="B1433" s="2"/>
      <c r="C1433" s="9"/>
      <c r="D1433" s="9"/>
      <c r="E1433" s="8"/>
      <c r="F1433" s="8"/>
      <c r="G1433" s="8"/>
      <c r="H1433" s="9"/>
    </row>
    <row r="1434" ht="15.75" customHeight="1">
      <c r="A1434" s="3"/>
      <c r="B1434" s="2"/>
      <c r="C1434" s="9"/>
      <c r="D1434" s="9"/>
      <c r="E1434" s="8"/>
      <c r="F1434" s="8"/>
      <c r="G1434" s="8"/>
      <c r="H1434" s="9"/>
    </row>
    <row r="1435" ht="15.75" customHeight="1">
      <c r="A1435" s="3"/>
      <c r="B1435" s="2"/>
      <c r="C1435" s="9"/>
      <c r="D1435" s="9"/>
      <c r="E1435" s="8"/>
      <c r="F1435" s="8"/>
      <c r="G1435" s="8"/>
      <c r="H1435" s="9"/>
    </row>
    <row r="1436" ht="15.75" customHeight="1">
      <c r="A1436" s="3"/>
      <c r="B1436" s="2"/>
      <c r="C1436" s="9"/>
      <c r="D1436" s="9"/>
      <c r="E1436" s="8"/>
      <c r="F1436" s="8"/>
      <c r="G1436" s="8"/>
      <c r="H1436" s="9"/>
    </row>
    <row r="1437" ht="15.75" customHeight="1">
      <c r="A1437" s="3"/>
      <c r="B1437" s="2"/>
      <c r="C1437" s="9"/>
      <c r="D1437" s="9"/>
      <c r="E1437" s="8"/>
      <c r="F1437" s="8"/>
      <c r="G1437" s="8"/>
      <c r="H1437" s="9"/>
    </row>
    <row r="1438" ht="15.75" customHeight="1">
      <c r="A1438" s="3"/>
      <c r="B1438" s="2"/>
      <c r="C1438" s="9"/>
      <c r="D1438" s="9"/>
      <c r="E1438" s="8"/>
      <c r="F1438" s="8"/>
      <c r="G1438" s="8"/>
      <c r="H1438" s="9"/>
    </row>
    <row r="1439" ht="15.75" customHeight="1">
      <c r="A1439" s="3"/>
      <c r="B1439" s="2"/>
      <c r="C1439" s="9"/>
      <c r="D1439" s="9"/>
      <c r="E1439" s="8"/>
      <c r="F1439" s="8"/>
      <c r="G1439" s="8"/>
      <c r="H1439" s="9"/>
    </row>
    <row r="1440" ht="15.75" customHeight="1">
      <c r="A1440" s="3"/>
      <c r="B1440" s="2"/>
      <c r="C1440" s="9"/>
      <c r="D1440" s="9"/>
      <c r="E1440" s="8"/>
      <c r="F1440" s="8"/>
      <c r="G1440" s="8"/>
      <c r="H1440" s="9"/>
    </row>
    <row r="1441" ht="15.75" customHeight="1">
      <c r="A1441" s="3"/>
      <c r="B1441" s="2"/>
      <c r="C1441" s="9"/>
      <c r="D1441" s="9"/>
      <c r="E1441" s="8"/>
      <c r="F1441" s="8"/>
      <c r="G1441" s="8"/>
      <c r="H1441" s="9"/>
    </row>
    <row r="1442" ht="15.75" customHeight="1">
      <c r="A1442" s="3"/>
      <c r="B1442" s="2"/>
      <c r="C1442" s="9"/>
      <c r="D1442" s="9"/>
      <c r="E1442" s="8"/>
      <c r="F1442" s="8"/>
      <c r="G1442" s="8"/>
      <c r="H1442" s="9"/>
    </row>
    <row r="1443" ht="15.75" customHeight="1">
      <c r="A1443" s="3"/>
      <c r="B1443" s="2"/>
      <c r="C1443" s="9"/>
      <c r="D1443" s="9"/>
      <c r="E1443" s="8"/>
      <c r="F1443" s="8"/>
      <c r="G1443" s="8"/>
      <c r="H1443" s="9"/>
    </row>
    <row r="1444" ht="15.75" customHeight="1">
      <c r="A1444" s="3"/>
      <c r="B1444" s="2"/>
      <c r="C1444" s="9"/>
      <c r="D1444" s="9"/>
      <c r="E1444" s="8"/>
      <c r="F1444" s="8"/>
      <c r="G1444" s="8"/>
      <c r="H1444" s="9"/>
    </row>
    <row r="1445" ht="15.75" customHeight="1">
      <c r="A1445" s="3"/>
      <c r="B1445" s="2"/>
      <c r="C1445" s="9"/>
      <c r="D1445" s="9"/>
      <c r="E1445" s="8"/>
      <c r="F1445" s="8"/>
      <c r="G1445" s="8"/>
      <c r="H1445" s="9"/>
    </row>
    <row r="1446" ht="15.75" customHeight="1">
      <c r="A1446" s="3"/>
      <c r="B1446" s="2"/>
      <c r="C1446" s="9"/>
      <c r="D1446" s="9"/>
      <c r="E1446" s="8"/>
      <c r="F1446" s="8"/>
      <c r="G1446" s="8"/>
      <c r="H1446" s="9"/>
    </row>
    <row r="1447" ht="15.75" customHeight="1">
      <c r="A1447" s="3"/>
      <c r="B1447" s="2"/>
      <c r="C1447" s="9"/>
      <c r="D1447" s="9"/>
      <c r="E1447" s="8"/>
      <c r="F1447" s="8"/>
      <c r="G1447" s="8"/>
      <c r="H1447" s="9"/>
    </row>
    <row r="1448" ht="15.75" customHeight="1">
      <c r="A1448" s="3"/>
      <c r="B1448" s="2"/>
      <c r="C1448" s="9"/>
      <c r="D1448" s="9"/>
      <c r="E1448" s="8"/>
      <c r="F1448" s="8"/>
      <c r="G1448" s="8"/>
      <c r="H1448" s="9"/>
    </row>
    <row r="1449" ht="15.75" customHeight="1">
      <c r="A1449" s="3"/>
      <c r="B1449" s="2"/>
      <c r="C1449" s="9"/>
      <c r="D1449" s="9"/>
      <c r="E1449" s="8"/>
      <c r="F1449" s="8"/>
      <c r="G1449" s="8"/>
      <c r="H1449" s="9"/>
    </row>
    <row r="1450" ht="15.75" customHeight="1">
      <c r="A1450" s="3"/>
      <c r="B1450" s="2"/>
      <c r="C1450" s="9"/>
      <c r="D1450" s="9"/>
      <c r="E1450" s="8"/>
      <c r="F1450" s="8"/>
      <c r="G1450" s="8"/>
      <c r="H1450" s="9"/>
    </row>
    <row r="1451" ht="15.75" customHeight="1">
      <c r="A1451" s="3"/>
      <c r="B1451" s="2"/>
      <c r="C1451" s="9"/>
      <c r="D1451" s="9"/>
      <c r="E1451" s="8"/>
      <c r="F1451" s="8"/>
      <c r="G1451" s="8"/>
      <c r="H1451" s="9"/>
    </row>
    <row r="1452" ht="15.75" customHeight="1">
      <c r="A1452" s="3"/>
      <c r="B1452" s="2"/>
      <c r="C1452" s="9"/>
      <c r="D1452" s="9"/>
      <c r="E1452" s="8"/>
      <c r="F1452" s="8"/>
      <c r="G1452" s="8"/>
      <c r="H1452" s="9"/>
    </row>
    <row r="1453" ht="15.75" customHeight="1">
      <c r="A1453" s="3"/>
      <c r="B1453" s="2"/>
      <c r="C1453" s="9"/>
      <c r="D1453" s="9"/>
      <c r="E1453" s="8"/>
      <c r="F1453" s="8"/>
      <c r="G1453" s="8"/>
      <c r="H1453" s="9"/>
    </row>
    <row r="1454" ht="15.75" customHeight="1">
      <c r="A1454" s="3"/>
      <c r="B1454" s="2"/>
      <c r="C1454" s="9"/>
      <c r="D1454" s="9"/>
      <c r="E1454" s="8"/>
      <c r="F1454" s="8"/>
      <c r="G1454" s="8"/>
      <c r="H1454" s="9"/>
    </row>
    <row r="1455" ht="15.75" customHeight="1">
      <c r="A1455" s="3"/>
      <c r="B1455" s="2"/>
      <c r="C1455" s="9"/>
      <c r="D1455" s="9"/>
      <c r="E1455" s="8"/>
      <c r="F1455" s="8"/>
      <c r="G1455" s="8"/>
      <c r="H1455" s="9"/>
    </row>
    <row r="1456" ht="15.75" customHeight="1">
      <c r="A1456" s="3"/>
      <c r="B1456" s="2"/>
      <c r="C1456" s="9"/>
      <c r="D1456" s="9"/>
      <c r="E1456" s="8"/>
      <c r="F1456" s="8"/>
      <c r="G1456" s="8"/>
      <c r="H1456" s="9"/>
    </row>
    <row r="1457" ht="15.75" customHeight="1">
      <c r="A1457" s="3"/>
      <c r="B1457" s="2"/>
      <c r="C1457" s="9"/>
      <c r="D1457" s="9"/>
      <c r="E1457" s="8"/>
      <c r="F1457" s="8"/>
      <c r="G1457" s="8"/>
      <c r="H1457" s="9"/>
    </row>
    <row r="1458" ht="15.75" customHeight="1">
      <c r="A1458" s="3"/>
      <c r="B1458" s="2"/>
      <c r="C1458" s="9"/>
      <c r="D1458" s="9"/>
      <c r="E1458" s="8"/>
      <c r="F1458" s="8"/>
      <c r="G1458" s="8"/>
      <c r="H1458" s="9"/>
    </row>
    <row r="1459" ht="15.75" customHeight="1">
      <c r="A1459" s="3"/>
      <c r="B1459" s="2"/>
      <c r="C1459" s="9"/>
      <c r="D1459" s="9"/>
      <c r="E1459" s="8"/>
      <c r="F1459" s="8"/>
      <c r="G1459" s="8"/>
      <c r="H1459" s="9"/>
    </row>
    <row r="1460" ht="15.75" customHeight="1">
      <c r="A1460" s="3"/>
      <c r="B1460" s="2"/>
      <c r="C1460" s="9"/>
      <c r="D1460" s="9"/>
      <c r="E1460" s="8"/>
      <c r="F1460" s="8"/>
      <c r="G1460" s="8"/>
      <c r="H1460" s="9"/>
    </row>
    <row r="1461" ht="15.75" customHeight="1">
      <c r="A1461" s="3"/>
      <c r="B1461" s="2"/>
      <c r="C1461" s="9"/>
      <c r="D1461" s="9"/>
      <c r="E1461" s="8"/>
      <c r="F1461" s="8"/>
      <c r="G1461" s="8"/>
      <c r="H1461" s="9"/>
    </row>
    <row r="1462" ht="15.75" customHeight="1">
      <c r="A1462" s="3"/>
      <c r="B1462" s="2"/>
      <c r="C1462" s="9"/>
      <c r="D1462" s="9"/>
      <c r="E1462" s="8"/>
      <c r="F1462" s="8"/>
      <c r="G1462" s="8"/>
      <c r="H1462" s="9"/>
    </row>
    <row r="1463" ht="15.75" customHeight="1">
      <c r="A1463" s="3"/>
      <c r="B1463" s="2"/>
      <c r="C1463" s="9"/>
      <c r="D1463" s="9"/>
      <c r="E1463" s="8"/>
      <c r="F1463" s="8"/>
      <c r="G1463" s="8"/>
      <c r="H1463" s="9"/>
    </row>
    <row r="1464" ht="15.75" customHeight="1">
      <c r="A1464" s="3"/>
      <c r="B1464" s="2"/>
      <c r="C1464" s="9"/>
      <c r="D1464" s="9"/>
      <c r="E1464" s="8"/>
      <c r="F1464" s="8"/>
      <c r="G1464" s="8"/>
      <c r="H1464" s="9"/>
    </row>
    <row r="1465" ht="15.75" customHeight="1">
      <c r="A1465" s="3"/>
      <c r="B1465" s="2"/>
      <c r="C1465" s="9"/>
      <c r="D1465" s="9"/>
      <c r="E1465" s="8"/>
      <c r="F1465" s="8"/>
      <c r="G1465" s="8"/>
      <c r="H1465" s="9"/>
    </row>
    <row r="1466" ht="15.75" customHeight="1">
      <c r="A1466" s="3"/>
      <c r="B1466" s="2"/>
      <c r="C1466" s="9"/>
      <c r="D1466" s="9"/>
      <c r="E1466" s="8"/>
      <c r="F1466" s="8"/>
      <c r="G1466" s="8"/>
      <c r="H1466" s="9"/>
    </row>
    <row r="1467" ht="15.75" customHeight="1">
      <c r="A1467" s="3"/>
      <c r="B1467" s="2"/>
      <c r="C1467" s="9"/>
      <c r="D1467" s="9"/>
      <c r="E1467" s="8"/>
      <c r="F1467" s="8"/>
      <c r="G1467" s="8"/>
      <c r="H1467" s="9"/>
    </row>
    <row r="1468" ht="15.75" customHeight="1">
      <c r="A1468" s="3"/>
      <c r="B1468" s="2"/>
      <c r="C1468" s="9"/>
      <c r="D1468" s="9"/>
      <c r="E1468" s="8"/>
      <c r="F1468" s="8"/>
      <c r="G1468" s="8"/>
      <c r="H1468" s="9"/>
    </row>
    <row r="1469" ht="15.75" customHeight="1">
      <c r="A1469" s="3"/>
      <c r="B1469" s="2"/>
      <c r="C1469" s="9"/>
      <c r="D1469" s="9"/>
      <c r="E1469" s="8"/>
      <c r="F1469" s="8"/>
      <c r="G1469" s="8"/>
      <c r="H1469" s="9"/>
    </row>
    <row r="1470" ht="15.75" customHeight="1">
      <c r="A1470" s="3"/>
      <c r="B1470" s="2"/>
      <c r="C1470" s="9"/>
      <c r="D1470" s="9"/>
      <c r="E1470" s="8"/>
      <c r="F1470" s="8"/>
      <c r="G1470" s="8"/>
      <c r="H1470" s="9"/>
    </row>
    <row r="1471" ht="15.75" customHeight="1">
      <c r="A1471" s="3"/>
      <c r="B1471" s="2"/>
      <c r="C1471" s="9"/>
      <c r="D1471" s="9"/>
      <c r="E1471" s="8"/>
      <c r="F1471" s="8"/>
      <c r="G1471" s="8"/>
      <c r="H1471" s="9"/>
    </row>
    <row r="1472" ht="15.75" customHeight="1">
      <c r="A1472" s="3"/>
      <c r="B1472" s="2"/>
      <c r="C1472" s="9"/>
      <c r="D1472" s="9"/>
      <c r="E1472" s="8"/>
      <c r="F1472" s="8"/>
      <c r="G1472" s="8"/>
      <c r="H1472" s="9"/>
    </row>
    <row r="1473" ht="15.75" customHeight="1">
      <c r="A1473" s="3"/>
      <c r="B1473" s="2"/>
      <c r="C1473" s="9"/>
      <c r="D1473" s="9"/>
      <c r="E1473" s="8"/>
      <c r="F1473" s="8"/>
      <c r="G1473" s="8"/>
      <c r="H1473" s="9"/>
    </row>
    <row r="1474" ht="15.75" customHeight="1">
      <c r="A1474" s="3"/>
      <c r="B1474" s="2"/>
      <c r="C1474" s="9"/>
      <c r="D1474" s="9"/>
      <c r="E1474" s="8"/>
      <c r="F1474" s="8"/>
      <c r="G1474" s="8"/>
      <c r="H1474" s="9"/>
    </row>
    <row r="1475" ht="15.75" customHeight="1">
      <c r="A1475" s="3"/>
      <c r="B1475" s="2"/>
      <c r="C1475" s="9"/>
      <c r="D1475" s="9"/>
      <c r="E1475" s="8"/>
      <c r="F1475" s="8"/>
      <c r="G1475" s="8"/>
      <c r="H1475" s="9"/>
    </row>
    <row r="1476" ht="15.75" customHeight="1">
      <c r="A1476" s="3"/>
      <c r="B1476" s="2"/>
      <c r="C1476" s="9"/>
      <c r="D1476" s="9"/>
      <c r="E1476" s="8"/>
      <c r="F1476" s="8"/>
      <c r="G1476" s="8"/>
      <c r="H1476" s="9"/>
    </row>
    <row r="1477" ht="15.75" customHeight="1">
      <c r="A1477" s="3"/>
      <c r="B1477" s="2"/>
      <c r="C1477" s="9"/>
      <c r="D1477" s="9"/>
      <c r="E1477" s="8"/>
      <c r="F1477" s="8"/>
      <c r="G1477" s="8"/>
      <c r="H1477" s="9"/>
    </row>
    <row r="1478" ht="15.75" customHeight="1">
      <c r="A1478" s="3"/>
      <c r="B1478" s="2"/>
      <c r="C1478" s="9"/>
      <c r="D1478" s="9"/>
      <c r="E1478" s="8"/>
      <c r="F1478" s="8"/>
      <c r="G1478" s="8"/>
      <c r="H1478" s="9"/>
    </row>
    <row r="1479" ht="15.75" customHeight="1">
      <c r="A1479" s="3"/>
      <c r="B1479" s="2"/>
      <c r="C1479" s="9"/>
      <c r="D1479" s="9"/>
      <c r="E1479" s="8"/>
      <c r="F1479" s="8"/>
      <c r="G1479" s="8"/>
      <c r="H1479" s="9"/>
    </row>
    <row r="1480" ht="15.75" customHeight="1">
      <c r="A1480" s="3"/>
      <c r="B1480" s="2"/>
      <c r="C1480" s="9"/>
      <c r="D1480" s="9"/>
      <c r="E1480" s="8"/>
      <c r="F1480" s="8"/>
      <c r="G1480" s="8"/>
      <c r="H1480" s="9"/>
    </row>
    <row r="1481" ht="15.75" customHeight="1">
      <c r="A1481" s="3"/>
      <c r="B1481" s="2"/>
      <c r="C1481" s="9"/>
      <c r="D1481" s="9"/>
      <c r="E1481" s="8"/>
      <c r="F1481" s="8"/>
      <c r="G1481" s="8"/>
      <c r="H1481" s="9"/>
    </row>
    <row r="1482" ht="15.75" customHeight="1">
      <c r="A1482" s="3"/>
      <c r="B1482" s="2"/>
      <c r="C1482" s="9"/>
      <c r="D1482" s="9"/>
      <c r="E1482" s="8"/>
      <c r="F1482" s="8"/>
      <c r="G1482" s="8"/>
      <c r="H1482" s="9"/>
    </row>
    <row r="1483" ht="15.75" customHeight="1">
      <c r="A1483" s="3"/>
      <c r="B1483" s="2"/>
      <c r="C1483" s="9"/>
      <c r="D1483" s="9"/>
      <c r="E1483" s="8"/>
      <c r="F1483" s="8"/>
      <c r="G1483" s="8"/>
      <c r="H1483" s="9"/>
    </row>
    <row r="1484" ht="15.75" customHeight="1">
      <c r="A1484" s="3"/>
      <c r="B1484" s="2"/>
      <c r="C1484" s="9"/>
      <c r="D1484" s="9"/>
      <c r="E1484" s="8"/>
      <c r="F1484" s="8"/>
      <c r="G1484" s="8"/>
      <c r="H1484" s="9"/>
    </row>
    <row r="1485" ht="15.75" customHeight="1">
      <c r="A1485" s="3"/>
      <c r="B1485" s="2"/>
      <c r="C1485" s="9"/>
      <c r="D1485" s="9"/>
      <c r="E1485" s="8"/>
      <c r="F1485" s="8"/>
      <c r="G1485" s="8"/>
      <c r="H1485" s="9"/>
    </row>
    <row r="1486" ht="15.75" customHeight="1">
      <c r="A1486" s="3"/>
      <c r="B1486" s="2"/>
      <c r="C1486" s="9"/>
      <c r="D1486" s="9"/>
      <c r="E1486" s="8"/>
      <c r="F1486" s="8"/>
      <c r="G1486" s="8"/>
      <c r="H1486" s="9"/>
    </row>
    <row r="1487" ht="15.75" customHeight="1">
      <c r="A1487" s="3"/>
      <c r="B1487" s="2"/>
      <c r="C1487" s="9"/>
      <c r="D1487" s="9"/>
      <c r="E1487" s="8"/>
      <c r="F1487" s="8"/>
      <c r="G1487" s="8"/>
      <c r="H1487" s="9"/>
    </row>
    <row r="1488" ht="15.75" customHeight="1">
      <c r="A1488" s="3"/>
      <c r="B1488" s="2"/>
      <c r="C1488" s="9"/>
      <c r="D1488" s="9"/>
      <c r="E1488" s="8"/>
      <c r="F1488" s="8"/>
      <c r="G1488" s="8"/>
      <c r="H1488" s="9"/>
    </row>
    <row r="1489" ht="15.75" customHeight="1">
      <c r="A1489" s="3"/>
      <c r="B1489" s="2"/>
      <c r="C1489" s="9"/>
      <c r="D1489" s="9"/>
      <c r="E1489" s="8"/>
      <c r="F1489" s="8"/>
      <c r="G1489" s="8"/>
      <c r="H1489" s="9"/>
    </row>
    <row r="1490" ht="15.75" customHeight="1">
      <c r="A1490" s="3"/>
      <c r="B1490" s="2"/>
      <c r="C1490" s="9"/>
      <c r="D1490" s="9"/>
      <c r="E1490" s="8"/>
      <c r="F1490" s="8"/>
      <c r="G1490" s="8"/>
      <c r="H1490" s="9"/>
    </row>
    <row r="1491" ht="15.75" customHeight="1">
      <c r="A1491" s="3"/>
      <c r="B1491" s="2"/>
      <c r="C1491" s="9"/>
      <c r="D1491" s="9"/>
      <c r="E1491" s="8"/>
      <c r="F1491" s="8"/>
      <c r="G1491" s="8"/>
      <c r="H1491" s="9"/>
    </row>
    <row r="1492" ht="15.75" customHeight="1">
      <c r="A1492" s="3"/>
      <c r="B1492" s="2"/>
      <c r="C1492" s="9"/>
      <c r="D1492" s="9"/>
      <c r="E1492" s="8"/>
      <c r="F1492" s="8"/>
      <c r="G1492" s="8"/>
      <c r="H1492" s="9"/>
    </row>
    <row r="1493" ht="15.75" customHeight="1">
      <c r="A1493" s="3"/>
      <c r="B1493" s="2"/>
      <c r="C1493" s="9"/>
      <c r="D1493" s="9"/>
      <c r="E1493" s="8"/>
      <c r="F1493" s="8"/>
      <c r="G1493" s="8"/>
      <c r="H1493" s="9"/>
    </row>
    <row r="1494" ht="15.75" customHeight="1">
      <c r="A1494" s="3"/>
      <c r="B1494" s="2"/>
      <c r="C1494" s="9"/>
      <c r="D1494" s="9"/>
      <c r="E1494" s="8"/>
      <c r="F1494" s="8"/>
      <c r="G1494" s="8"/>
      <c r="H1494" s="9"/>
    </row>
    <row r="1495" ht="15.75" customHeight="1">
      <c r="A1495" s="3"/>
      <c r="B1495" s="2"/>
      <c r="C1495" s="9"/>
      <c r="D1495" s="9"/>
      <c r="E1495" s="8"/>
      <c r="F1495" s="8"/>
      <c r="G1495" s="8"/>
      <c r="H1495" s="9"/>
    </row>
    <row r="1496" ht="15.75" customHeight="1">
      <c r="A1496" s="3"/>
      <c r="B1496" s="2"/>
      <c r="C1496" s="9"/>
      <c r="D1496" s="9"/>
      <c r="E1496" s="8"/>
      <c r="F1496" s="8"/>
      <c r="G1496" s="8"/>
      <c r="H1496" s="9"/>
    </row>
    <row r="1497" ht="15.75" customHeight="1">
      <c r="A1497" s="3"/>
      <c r="B1497" s="2"/>
      <c r="C1497" s="9"/>
      <c r="D1497" s="9"/>
      <c r="E1497" s="8"/>
      <c r="F1497" s="8"/>
      <c r="G1497" s="8"/>
      <c r="H1497" s="9"/>
    </row>
    <row r="1498" ht="15.75" customHeight="1">
      <c r="A1498" s="3"/>
      <c r="B1498" s="2"/>
      <c r="C1498" s="9"/>
      <c r="D1498" s="9"/>
      <c r="E1498" s="8"/>
      <c r="F1498" s="8"/>
      <c r="G1498" s="8"/>
      <c r="H1498" s="9"/>
    </row>
    <row r="1499" ht="15.75" customHeight="1">
      <c r="A1499" s="3"/>
      <c r="B1499" s="2"/>
      <c r="C1499" s="9"/>
      <c r="D1499" s="9"/>
      <c r="E1499" s="8"/>
      <c r="F1499" s="8"/>
      <c r="G1499" s="8"/>
      <c r="H1499" s="9"/>
    </row>
    <row r="1500" ht="15.75" customHeight="1">
      <c r="A1500" s="3"/>
      <c r="B1500" s="2"/>
      <c r="C1500" s="9"/>
      <c r="D1500" s="9"/>
      <c r="E1500" s="8"/>
      <c r="F1500" s="8"/>
      <c r="G1500" s="8"/>
      <c r="H1500" s="9"/>
    </row>
    <row r="1501" ht="15.75" customHeight="1">
      <c r="A1501" s="3"/>
      <c r="B1501" s="2"/>
      <c r="C1501" s="9"/>
      <c r="D1501" s="9"/>
      <c r="E1501" s="8"/>
      <c r="F1501" s="8"/>
      <c r="G1501" s="8"/>
      <c r="H1501" s="9"/>
    </row>
    <row r="1502" ht="15.75" customHeight="1">
      <c r="A1502" s="3"/>
      <c r="B1502" s="2"/>
      <c r="C1502" s="9"/>
      <c r="D1502" s="9"/>
      <c r="E1502" s="8"/>
      <c r="F1502" s="8"/>
      <c r="G1502" s="8"/>
      <c r="H1502" s="9"/>
    </row>
    <row r="1503" ht="15.75" customHeight="1">
      <c r="A1503" s="3"/>
      <c r="B1503" s="2"/>
      <c r="C1503" s="9"/>
      <c r="D1503" s="9"/>
      <c r="E1503" s="8"/>
      <c r="F1503" s="8"/>
      <c r="G1503" s="8"/>
      <c r="H1503" s="9"/>
    </row>
    <row r="1504" ht="15.75" customHeight="1">
      <c r="A1504" s="3"/>
      <c r="B1504" s="2"/>
      <c r="C1504" s="9"/>
      <c r="D1504" s="9"/>
      <c r="E1504" s="8"/>
      <c r="F1504" s="8"/>
      <c r="G1504" s="8"/>
      <c r="H1504" s="9"/>
    </row>
    <row r="1505" ht="15.75" customHeight="1">
      <c r="A1505" s="3"/>
      <c r="B1505" s="2"/>
      <c r="C1505" s="9"/>
      <c r="D1505" s="9"/>
      <c r="E1505" s="8"/>
      <c r="F1505" s="8"/>
      <c r="G1505" s="8"/>
      <c r="H1505" s="9"/>
    </row>
    <row r="1506" ht="15.75" customHeight="1">
      <c r="A1506" s="3"/>
      <c r="B1506" s="2"/>
      <c r="C1506" s="9"/>
      <c r="D1506" s="9"/>
      <c r="E1506" s="8"/>
      <c r="F1506" s="8"/>
      <c r="G1506" s="8"/>
      <c r="H1506" s="9"/>
    </row>
    <row r="1507" ht="15.75" customHeight="1">
      <c r="A1507" s="3"/>
      <c r="B1507" s="2"/>
      <c r="C1507" s="9"/>
      <c r="D1507" s="9"/>
      <c r="E1507" s="8"/>
      <c r="F1507" s="8"/>
      <c r="G1507" s="8"/>
      <c r="H1507" s="9"/>
    </row>
    <row r="1508" ht="15.75" customHeight="1">
      <c r="A1508" s="3"/>
      <c r="B1508" s="2"/>
      <c r="C1508" s="9"/>
      <c r="D1508" s="9"/>
      <c r="E1508" s="8"/>
      <c r="F1508" s="8"/>
      <c r="G1508" s="8"/>
      <c r="H1508" s="9"/>
    </row>
    <row r="1509" ht="15.75" customHeight="1">
      <c r="A1509" s="3"/>
      <c r="B1509" s="2"/>
      <c r="C1509" s="9"/>
      <c r="D1509" s="9"/>
      <c r="E1509" s="8"/>
      <c r="F1509" s="8"/>
      <c r="G1509" s="8"/>
      <c r="H1509" s="9"/>
    </row>
    <row r="1510" ht="15.75" customHeight="1">
      <c r="A1510" s="3"/>
      <c r="B1510" s="2"/>
      <c r="C1510" s="9"/>
      <c r="D1510" s="9"/>
      <c r="E1510" s="8"/>
      <c r="F1510" s="8"/>
      <c r="G1510" s="8"/>
      <c r="H1510" s="9"/>
    </row>
    <row r="1511" ht="15.75" customHeight="1">
      <c r="A1511" s="3"/>
      <c r="B1511" s="2"/>
      <c r="C1511" s="9"/>
      <c r="D1511" s="9"/>
      <c r="E1511" s="8"/>
      <c r="F1511" s="8"/>
      <c r="G1511" s="8"/>
      <c r="H1511" s="9"/>
    </row>
    <row r="1512" ht="15.75" customHeight="1">
      <c r="A1512" s="3"/>
      <c r="B1512" s="2"/>
      <c r="C1512" s="9"/>
      <c r="D1512" s="9"/>
      <c r="E1512" s="8"/>
      <c r="F1512" s="8"/>
      <c r="G1512" s="8"/>
      <c r="H1512" s="9"/>
    </row>
    <row r="1513" ht="15.75" customHeight="1">
      <c r="A1513" s="3"/>
      <c r="B1513" s="2"/>
      <c r="C1513" s="9"/>
      <c r="D1513" s="9"/>
      <c r="E1513" s="8"/>
      <c r="F1513" s="8"/>
      <c r="G1513" s="8"/>
      <c r="H1513" s="9"/>
    </row>
    <row r="1514" ht="15.75" customHeight="1">
      <c r="A1514" s="3"/>
      <c r="B1514" s="2"/>
      <c r="C1514" s="9"/>
      <c r="D1514" s="9"/>
      <c r="E1514" s="8"/>
      <c r="F1514" s="8"/>
      <c r="G1514" s="8"/>
      <c r="H1514" s="9"/>
    </row>
    <row r="1515" ht="15.75" customHeight="1">
      <c r="A1515" s="3"/>
      <c r="B1515" s="2"/>
      <c r="C1515" s="9"/>
      <c r="D1515" s="9"/>
      <c r="E1515" s="8"/>
      <c r="F1515" s="8"/>
      <c r="G1515" s="8"/>
      <c r="H1515" s="9"/>
    </row>
    <row r="1516" ht="15.75" customHeight="1">
      <c r="A1516" s="3"/>
      <c r="B1516" s="2"/>
      <c r="C1516" s="9"/>
      <c r="D1516" s="9"/>
      <c r="E1516" s="8"/>
      <c r="F1516" s="8"/>
      <c r="G1516" s="8"/>
      <c r="H1516" s="9"/>
    </row>
    <row r="1517" ht="15.75" customHeight="1">
      <c r="A1517" s="3"/>
      <c r="B1517" s="2"/>
      <c r="C1517" s="9"/>
      <c r="D1517" s="9"/>
      <c r="E1517" s="8"/>
      <c r="F1517" s="8"/>
      <c r="G1517" s="8"/>
      <c r="H1517" s="9"/>
    </row>
    <row r="1518" ht="15.75" customHeight="1">
      <c r="A1518" s="3"/>
      <c r="B1518" s="2"/>
      <c r="C1518" s="9"/>
      <c r="D1518" s="9"/>
      <c r="E1518" s="8"/>
      <c r="F1518" s="8"/>
      <c r="G1518" s="8"/>
      <c r="H1518" s="9"/>
    </row>
    <row r="1519" ht="15.75" customHeight="1">
      <c r="A1519" s="3"/>
      <c r="B1519" s="2"/>
      <c r="C1519" s="9"/>
      <c r="D1519" s="9"/>
      <c r="E1519" s="8"/>
      <c r="F1519" s="8"/>
      <c r="G1519" s="8"/>
      <c r="H1519" s="9"/>
    </row>
    <row r="1520" ht="15.75" customHeight="1">
      <c r="A1520" s="3"/>
      <c r="B1520" s="2"/>
      <c r="C1520" s="9"/>
      <c r="D1520" s="9"/>
      <c r="E1520" s="8"/>
      <c r="F1520" s="8"/>
      <c r="G1520" s="8"/>
      <c r="H1520" s="9"/>
    </row>
    <row r="1521" ht="15.75" customHeight="1">
      <c r="A1521" s="3"/>
      <c r="B1521" s="2"/>
      <c r="C1521" s="9"/>
      <c r="D1521" s="9"/>
      <c r="E1521" s="8"/>
      <c r="F1521" s="8"/>
      <c r="G1521" s="8"/>
      <c r="H1521" s="9"/>
    </row>
    <row r="1522" ht="15.75" customHeight="1">
      <c r="A1522" s="3"/>
      <c r="B1522" s="2"/>
      <c r="C1522" s="9"/>
      <c r="D1522" s="9"/>
      <c r="E1522" s="8"/>
      <c r="F1522" s="8"/>
      <c r="G1522" s="8"/>
      <c r="H1522" s="9"/>
    </row>
    <row r="1523" ht="15.75" customHeight="1">
      <c r="A1523" s="3"/>
      <c r="B1523" s="2"/>
      <c r="C1523" s="9"/>
      <c r="D1523" s="9"/>
      <c r="E1523" s="8"/>
      <c r="F1523" s="8"/>
      <c r="G1523" s="8"/>
      <c r="H1523" s="9"/>
    </row>
    <row r="1524" ht="15.75" customHeight="1">
      <c r="A1524" s="3"/>
      <c r="B1524" s="2"/>
      <c r="C1524" s="9"/>
      <c r="D1524" s="9"/>
      <c r="E1524" s="8"/>
      <c r="F1524" s="8"/>
      <c r="G1524" s="8"/>
      <c r="H1524" s="9"/>
    </row>
    <row r="1525" ht="15.75" customHeight="1">
      <c r="A1525" s="3"/>
      <c r="B1525" s="2"/>
      <c r="C1525" s="9"/>
      <c r="D1525" s="9"/>
      <c r="E1525" s="8"/>
      <c r="F1525" s="8"/>
      <c r="G1525" s="8"/>
      <c r="H1525" s="9"/>
    </row>
    <row r="1526" ht="15.75" customHeight="1">
      <c r="A1526" s="3"/>
      <c r="B1526" s="2"/>
      <c r="C1526" s="9"/>
      <c r="D1526" s="9"/>
      <c r="E1526" s="8"/>
      <c r="F1526" s="8"/>
      <c r="G1526" s="8"/>
      <c r="H1526" s="9"/>
    </row>
    <row r="1527" ht="15.75" customHeight="1">
      <c r="A1527" s="3"/>
      <c r="B1527" s="2"/>
      <c r="C1527" s="9"/>
      <c r="D1527" s="9"/>
      <c r="E1527" s="8"/>
      <c r="F1527" s="8"/>
      <c r="G1527" s="8"/>
      <c r="H1527" s="9"/>
    </row>
    <row r="1528" ht="15.75" customHeight="1">
      <c r="A1528" s="3"/>
      <c r="B1528" s="2"/>
      <c r="C1528" s="9"/>
      <c r="D1528" s="9"/>
      <c r="E1528" s="8"/>
      <c r="F1528" s="8"/>
      <c r="G1528" s="8"/>
      <c r="H1528" s="9"/>
    </row>
    <row r="1529" ht="15.75" customHeight="1">
      <c r="A1529" s="3"/>
      <c r="B1529" s="2"/>
      <c r="C1529" s="9"/>
      <c r="D1529" s="9"/>
      <c r="E1529" s="8"/>
      <c r="F1529" s="8"/>
      <c r="G1529" s="8"/>
      <c r="H1529" s="9"/>
    </row>
    <row r="1530" ht="15.75" customHeight="1">
      <c r="A1530" s="3"/>
      <c r="B1530" s="2"/>
      <c r="C1530" s="9"/>
      <c r="D1530" s="9"/>
      <c r="E1530" s="8"/>
      <c r="F1530" s="8"/>
      <c r="G1530" s="8"/>
      <c r="H1530" s="9"/>
    </row>
    <row r="1531" ht="15.75" customHeight="1">
      <c r="A1531" s="3"/>
      <c r="B1531" s="2"/>
      <c r="C1531" s="9"/>
      <c r="D1531" s="9"/>
      <c r="E1531" s="8"/>
      <c r="F1531" s="8"/>
      <c r="G1531" s="8"/>
      <c r="H1531" s="9"/>
    </row>
    <row r="1532" ht="15.75" customHeight="1">
      <c r="A1532" s="3"/>
      <c r="B1532" s="2"/>
      <c r="C1532" s="9"/>
      <c r="D1532" s="9"/>
      <c r="E1532" s="8"/>
      <c r="F1532" s="8"/>
      <c r="G1532" s="8"/>
      <c r="H1532" s="9"/>
    </row>
    <row r="1533" ht="15.75" customHeight="1">
      <c r="A1533" s="3"/>
      <c r="B1533" s="2"/>
      <c r="C1533" s="9"/>
      <c r="D1533" s="9"/>
      <c r="E1533" s="8"/>
      <c r="F1533" s="8"/>
      <c r="G1533" s="8"/>
      <c r="H1533" s="9"/>
    </row>
    <row r="1534" ht="15.75" customHeight="1">
      <c r="A1534" s="3"/>
      <c r="B1534" s="2"/>
      <c r="C1534" s="9"/>
      <c r="D1534" s="9"/>
      <c r="E1534" s="8"/>
      <c r="F1534" s="8"/>
      <c r="G1534" s="8"/>
      <c r="H1534" s="9"/>
    </row>
    <row r="1535" ht="15.75" customHeight="1">
      <c r="A1535" s="3"/>
      <c r="B1535" s="2"/>
      <c r="C1535" s="9"/>
      <c r="D1535" s="9"/>
      <c r="E1535" s="8"/>
      <c r="F1535" s="8"/>
      <c r="G1535" s="8"/>
      <c r="H1535" s="9"/>
    </row>
    <row r="1536" ht="15.75" customHeight="1">
      <c r="A1536" s="3"/>
      <c r="B1536" s="2"/>
      <c r="C1536" s="9"/>
      <c r="D1536" s="9"/>
      <c r="E1536" s="8"/>
      <c r="F1536" s="8"/>
      <c r="G1536" s="8"/>
      <c r="H1536" s="9"/>
    </row>
    <row r="1537" ht="15.75" customHeight="1">
      <c r="A1537" s="3"/>
      <c r="B1537" s="2"/>
      <c r="C1537" s="9"/>
      <c r="D1537" s="9"/>
      <c r="E1537" s="8"/>
      <c r="F1537" s="8"/>
      <c r="G1537" s="8"/>
      <c r="H1537" s="9"/>
    </row>
    <row r="1538" ht="15.75" customHeight="1">
      <c r="A1538" s="3"/>
      <c r="B1538" s="2"/>
      <c r="C1538" s="9"/>
      <c r="D1538" s="9"/>
      <c r="E1538" s="8"/>
      <c r="F1538" s="8"/>
      <c r="G1538" s="8"/>
      <c r="H1538" s="9"/>
    </row>
    <row r="1539" ht="15.75" customHeight="1">
      <c r="A1539" s="3"/>
      <c r="B1539" s="2"/>
      <c r="C1539" s="9"/>
      <c r="D1539" s="9"/>
      <c r="E1539" s="8"/>
      <c r="F1539" s="8"/>
      <c r="G1539" s="8"/>
      <c r="H1539" s="9"/>
    </row>
    <row r="1540" ht="15.75" customHeight="1">
      <c r="A1540" s="3"/>
      <c r="B1540" s="2"/>
      <c r="C1540" s="9"/>
      <c r="D1540" s="9"/>
      <c r="E1540" s="8"/>
      <c r="F1540" s="8"/>
      <c r="G1540" s="8"/>
      <c r="H1540" s="9"/>
    </row>
    <row r="1541" ht="15.75" customHeight="1">
      <c r="A1541" s="3"/>
      <c r="B1541" s="2"/>
      <c r="C1541" s="9"/>
      <c r="D1541" s="9"/>
      <c r="E1541" s="8"/>
      <c r="F1541" s="8"/>
      <c r="G1541" s="8"/>
      <c r="H1541" s="9"/>
    </row>
    <row r="1542" ht="15.75" customHeight="1">
      <c r="A1542" s="3"/>
      <c r="B1542" s="2"/>
      <c r="C1542" s="9"/>
      <c r="D1542" s="9"/>
      <c r="E1542" s="8"/>
      <c r="F1542" s="8"/>
      <c r="G1542" s="8"/>
      <c r="H1542" s="9"/>
    </row>
    <row r="1543" ht="15.75" customHeight="1">
      <c r="A1543" s="3"/>
      <c r="B1543" s="2"/>
      <c r="C1543" s="9"/>
      <c r="D1543" s="9"/>
      <c r="E1543" s="8"/>
      <c r="F1543" s="8"/>
      <c r="G1543" s="8"/>
      <c r="H1543" s="9"/>
    </row>
    <row r="1544" ht="15.75" customHeight="1">
      <c r="A1544" s="3"/>
      <c r="B1544" s="2"/>
      <c r="C1544" s="9"/>
      <c r="D1544" s="9"/>
      <c r="E1544" s="8"/>
      <c r="F1544" s="8"/>
      <c r="G1544" s="8"/>
      <c r="H1544" s="9"/>
    </row>
    <row r="1545" ht="15.75" customHeight="1">
      <c r="A1545" s="3"/>
      <c r="B1545" s="2"/>
      <c r="C1545" s="9"/>
      <c r="D1545" s="9"/>
      <c r="E1545" s="8"/>
      <c r="F1545" s="8"/>
      <c r="G1545" s="8"/>
      <c r="H1545" s="9"/>
    </row>
    <row r="1546" ht="15.75" customHeight="1">
      <c r="A1546" s="3"/>
      <c r="B1546" s="2"/>
      <c r="C1546" s="9"/>
      <c r="D1546" s="9"/>
      <c r="E1546" s="8"/>
      <c r="F1546" s="8"/>
      <c r="G1546" s="8"/>
      <c r="H1546" s="9"/>
    </row>
    <row r="1547" ht="15.75" customHeight="1">
      <c r="A1547" s="3"/>
      <c r="B1547" s="2"/>
      <c r="C1547" s="9"/>
      <c r="D1547" s="9"/>
      <c r="E1547" s="8"/>
      <c r="F1547" s="8"/>
      <c r="G1547" s="8"/>
      <c r="H1547" s="9"/>
    </row>
    <row r="1548" ht="15.75" customHeight="1">
      <c r="A1548" s="3"/>
      <c r="B1548" s="2"/>
      <c r="C1548" s="9"/>
      <c r="D1548" s="9"/>
      <c r="E1548" s="8"/>
      <c r="F1548" s="8"/>
      <c r="G1548" s="8"/>
      <c r="H1548" s="9"/>
    </row>
    <row r="1549" ht="15.75" customHeight="1">
      <c r="A1549" s="3"/>
      <c r="B1549" s="2"/>
      <c r="C1549" s="9"/>
      <c r="D1549" s="9"/>
      <c r="E1549" s="8"/>
      <c r="F1549" s="8"/>
      <c r="G1549" s="8"/>
      <c r="H1549" s="9"/>
    </row>
    <row r="1550" ht="15.75" customHeight="1">
      <c r="A1550" s="3"/>
      <c r="B1550" s="2"/>
      <c r="C1550" s="9"/>
      <c r="D1550" s="9"/>
      <c r="E1550" s="8"/>
      <c r="F1550" s="8"/>
      <c r="G1550" s="8"/>
      <c r="H1550" s="9"/>
    </row>
    <row r="1551" ht="15.75" customHeight="1">
      <c r="A1551" s="3"/>
      <c r="B1551" s="2"/>
      <c r="C1551" s="9"/>
      <c r="D1551" s="9"/>
      <c r="E1551" s="8"/>
      <c r="F1551" s="8"/>
      <c r="G1551" s="8"/>
      <c r="H1551" s="9"/>
    </row>
    <row r="1552" ht="15.75" customHeight="1">
      <c r="A1552" s="3"/>
      <c r="B1552" s="2"/>
      <c r="C1552" s="9"/>
      <c r="D1552" s="9"/>
      <c r="E1552" s="8"/>
      <c r="F1552" s="8"/>
      <c r="G1552" s="8"/>
      <c r="H1552" s="9"/>
    </row>
    <row r="1553" ht="15.75" customHeight="1">
      <c r="A1553" s="3"/>
      <c r="B1553" s="2"/>
      <c r="C1553" s="9"/>
      <c r="D1553" s="9"/>
      <c r="E1553" s="8"/>
      <c r="F1553" s="8"/>
      <c r="G1553" s="8"/>
      <c r="H1553" s="9"/>
    </row>
    <row r="1554" ht="15.75" customHeight="1">
      <c r="A1554" s="3"/>
      <c r="B1554" s="2"/>
      <c r="C1554" s="9"/>
      <c r="D1554" s="9"/>
      <c r="E1554" s="8"/>
      <c r="F1554" s="8"/>
      <c r="G1554" s="8"/>
      <c r="H1554" s="9"/>
    </row>
    <row r="1555" ht="15.75" customHeight="1">
      <c r="A1555" s="3"/>
      <c r="B1555" s="2"/>
      <c r="C1555" s="9"/>
      <c r="D1555" s="9"/>
      <c r="E1555" s="8"/>
      <c r="F1555" s="8"/>
      <c r="G1555" s="8"/>
      <c r="H1555" s="9"/>
    </row>
    <row r="1556" ht="15.75" customHeight="1">
      <c r="A1556" s="3"/>
      <c r="B1556" s="2"/>
      <c r="C1556" s="9"/>
      <c r="D1556" s="9"/>
      <c r="E1556" s="8"/>
      <c r="F1556" s="8"/>
      <c r="G1556" s="8"/>
      <c r="H1556" s="9"/>
    </row>
    <row r="1557" ht="15.75" customHeight="1">
      <c r="A1557" s="3"/>
      <c r="B1557" s="2"/>
      <c r="C1557" s="9"/>
      <c r="D1557" s="9"/>
      <c r="E1557" s="8"/>
      <c r="F1557" s="8"/>
      <c r="G1557" s="8"/>
      <c r="H1557" s="9"/>
    </row>
    <row r="1558" ht="15.75" customHeight="1">
      <c r="A1558" s="3"/>
      <c r="B1558" s="2"/>
      <c r="C1558" s="9"/>
      <c r="D1558" s="9"/>
      <c r="E1558" s="8"/>
      <c r="F1558" s="8"/>
      <c r="G1558" s="8"/>
      <c r="H1558" s="9"/>
    </row>
    <row r="1559" ht="15.75" customHeight="1">
      <c r="A1559" s="3"/>
      <c r="B1559" s="2"/>
      <c r="C1559" s="9"/>
      <c r="D1559" s="9"/>
      <c r="E1559" s="8"/>
      <c r="F1559" s="8"/>
      <c r="G1559" s="8"/>
      <c r="H1559" s="9"/>
    </row>
    <row r="1560" ht="15.75" customHeight="1">
      <c r="A1560" s="3"/>
      <c r="B1560" s="2"/>
      <c r="C1560" s="9"/>
      <c r="D1560" s="9"/>
      <c r="E1560" s="8"/>
      <c r="F1560" s="8"/>
      <c r="G1560" s="8"/>
      <c r="H1560" s="9"/>
    </row>
    <row r="1561" ht="15.75" customHeight="1">
      <c r="A1561" s="3"/>
      <c r="B1561" s="2"/>
      <c r="C1561" s="9"/>
      <c r="D1561" s="9"/>
      <c r="E1561" s="8"/>
      <c r="F1561" s="8"/>
      <c r="G1561" s="8"/>
      <c r="H1561" s="9"/>
    </row>
    <row r="1562" ht="15.75" customHeight="1">
      <c r="A1562" s="3"/>
      <c r="B1562" s="2"/>
      <c r="C1562" s="9"/>
      <c r="D1562" s="9"/>
      <c r="E1562" s="8"/>
      <c r="F1562" s="8"/>
      <c r="G1562" s="8"/>
      <c r="H1562" s="9"/>
    </row>
    <row r="1563" ht="15.75" customHeight="1">
      <c r="A1563" s="3"/>
      <c r="B1563" s="2"/>
      <c r="C1563" s="9"/>
      <c r="D1563" s="9"/>
      <c r="E1563" s="8"/>
      <c r="F1563" s="8"/>
      <c r="G1563" s="8"/>
      <c r="H1563" s="9"/>
    </row>
    <row r="1564" ht="15.75" customHeight="1">
      <c r="A1564" s="3"/>
      <c r="B1564" s="2"/>
      <c r="C1564" s="9"/>
      <c r="D1564" s="9"/>
      <c r="E1564" s="8"/>
      <c r="F1564" s="8"/>
      <c r="G1564" s="8"/>
      <c r="H1564" s="9"/>
    </row>
    <row r="1565" ht="15.75" customHeight="1">
      <c r="A1565" s="3"/>
      <c r="B1565" s="2"/>
      <c r="C1565" s="9"/>
      <c r="D1565" s="9"/>
      <c r="E1565" s="8"/>
      <c r="F1565" s="8"/>
      <c r="G1565" s="8"/>
      <c r="H1565" s="9"/>
    </row>
    <row r="1566" ht="15.75" customHeight="1">
      <c r="A1566" s="3"/>
      <c r="B1566" s="2"/>
      <c r="C1566" s="9"/>
      <c r="D1566" s="9"/>
      <c r="E1566" s="8"/>
      <c r="F1566" s="8"/>
      <c r="G1566" s="8"/>
      <c r="H1566" s="9"/>
    </row>
    <row r="1567" ht="15.75" customHeight="1">
      <c r="A1567" s="3"/>
      <c r="B1567" s="2"/>
      <c r="C1567" s="9"/>
      <c r="D1567" s="9"/>
      <c r="E1567" s="8"/>
      <c r="F1567" s="8"/>
      <c r="G1567" s="8"/>
      <c r="H1567" s="9"/>
    </row>
    <row r="1568" ht="15.75" customHeight="1">
      <c r="A1568" s="3"/>
      <c r="B1568" s="2"/>
      <c r="C1568" s="9"/>
      <c r="D1568" s="9"/>
      <c r="E1568" s="8"/>
      <c r="F1568" s="8"/>
      <c r="G1568" s="8"/>
      <c r="H1568" s="9"/>
    </row>
    <row r="1569" ht="15.75" customHeight="1">
      <c r="A1569" s="3"/>
      <c r="B1569" s="2"/>
      <c r="C1569" s="9"/>
      <c r="D1569" s="9"/>
      <c r="E1569" s="8"/>
      <c r="F1569" s="8"/>
      <c r="G1569" s="8"/>
      <c r="H1569" s="9"/>
    </row>
    <row r="1570" ht="15.75" customHeight="1">
      <c r="A1570" s="3"/>
      <c r="B1570" s="2"/>
      <c r="C1570" s="9"/>
      <c r="D1570" s="9"/>
      <c r="E1570" s="8"/>
      <c r="F1570" s="8"/>
      <c r="G1570" s="8"/>
      <c r="H1570" s="9"/>
    </row>
    <row r="1571" ht="15.75" customHeight="1">
      <c r="A1571" s="3"/>
      <c r="B1571" s="2"/>
      <c r="C1571" s="9"/>
      <c r="D1571" s="9"/>
      <c r="E1571" s="8"/>
      <c r="F1571" s="8"/>
      <c r="G1571" s="8"/>
      <c r="H1571" s="9"/>
    </row>
    <row r="1572" ht="15.75" customHeight="1">
      <c r="A1572" s="3"/>
      <c r="B1572" s="2"/>
      <c r="C1572" s="9"/>
      <c r="D1572" s="9"/>
      <c r="E1572" s="8"/>
      <c r="F1572" s="8"/>
      <c r="G1572" s="8"/>
      <c r="H1572" s="9"/>
    </row>
    <row r="1573" ht="15.75" customHeight="1">
      <c r="A1573" s="3"/>
      <c r="B1573" s="2"/>
      <c r="C1573" s="9"/>
      <c r="D1573" s="9"/>
      <c r="E1573" s="8"/>
      <c r="F1573" s="8"/>
      <c r="G1573" s="8"/>
      <c r="H1573" s="9"/>
    </row>
    <row r="1574" ht="15.75" customHeight="1">
      <c r="A1574" s="3"/>
      <c r="B1574" s="2"/>
      <c r="C1574" s="9"/>
      <c r="D1574" s="9"/>
      <c r="E1574" s="8"/>
      <c r="F1574" s="8"/>
      <c r="G1574" s="8"/>
      <c r="H1574" s="9"/>
    </row>
    <row r="1575" ht="15.75" customHeight="1">
      <c r="A1575" s="3"/>
      <c r="B1575" s="2"/>
      <c r="C1575" s="9"/>
      <c r="D1575" s="9"/>
      <c r="E1575" s="8"/>
      <c r="F1575" s="8"/>
      <c r="G1575" s="8"/>
      <c r="H1575" s="9"/>
    </row>
    <row r="1576" ht="15.75" customHeight="1">
      <c r="A1576" s="3"/>
      <c r="B1576" s="2"/>
      <c r="C1576" s="9"/>
      <c r="D1576" s="9"/>
      <c r="E1576" s="8"/>
      <c r="F1576" s="8"/>
      <c r="G1576" s="8"/>
      <c r="H1576" s="9"/>
    </row>
    <row r="1577" ht="15.75" customHeight="1">
      <c r="A1577" s="3"/>
      <c r="B1577" s="2"/>
      <c r="C1577" s="9"/>
      <c r="D1577" s="9"/>
      <c r="E1577" s="8"/>
      <c r="F1577" s="8"/>
      <c r="G1577" s="8"/>
      <c r="H1577" s="9"/>
    </row>
    <row r="1578" ht="15.75" customHeight="1">
      <c r="A1578" s="3"/>
      <c r="B1578" s="2"/>
      <c r="C1578" s="9"/>
      <c r="D1578" s="9"/>
      <c r="E1578" s="8"/>
      <c r="F1578" s="8"/>
      <c r="G1578" s="8"/>
      <c r="H1578" s="9"/>
    </row>
    <row r="1579" ht="15.75" customHeight="1">
      <c r="A1579" s="3"/>
      <c r="B1579" s="2"/>
      <c r="C1579" s="9"/>
      <c r="D1579" s="9"/>
      <c r="E1579" s="8"/>
      <c r="F1579" s="8"/>
      <c r="G1579" s="8"/>
      <c r="H1579" s="9"/>
    </row>
    <row r="1580" ht="15.75" customHeight="1">
      <c r="A1580" s="3"/>
      <c r="B1580" s="2"/>
      <c r="C1580" s="9"/>
      <c r="D1580" s="9"/>
      <c r="E1580" s="8"/>
      <c r="F1580" s="8"/>
      <c r="G1580" s="8"/>
      <c r="H1580" s="9"/>
    </row>
    <row r="1581" ht="15.75" customHeight="1">
      <c r="A1581" s="3"/>
      <c r="B1581" s="2"/>
      <c r="C1581" s="9"/>
      <c r="D1581" s="9"/>
      <c r="E1581" s="8"/>
      <c r="F1581" s="8"/>
      <c r="G1581" s="8"/>
      <c r="H1581" s="9"/>
    </row>
    <row r="1582" ht="15.75" customHeight="1">
      <c r="A1582" s="3"/>
      <c r="B1582" s="2"/>
      <c r="C1582" s="9"/>
      <c r="D1582" s="9"/>
      <c r="E1582" s="8"/>
      <c r="F1582" s="8"/>
      <c r="G1582" s="8"/>
      <c r="H1582" s="9"/>
    </row>
    <row r="1583" ht="15.75" customHeight="1">
      <c r="A1583" s="3"/>
      <c r="B1583" s="2"/>
      <c r="C1583" s="9"/>
      <c r="D1583" s="9"/>
      <c r="E1583" s="8"/>
      <c r="F1583" s="8"/>
      <c r="G1583" s="8"/>
      <c r="H1583" s="9"/>
    </row>
    <row r="1584" ht="15.75" customHeight="1">
      <c r="A1584" s="3"/>
      <c r="B1584" s="2"/>
      <c r="C1584" s="9"/>
      <c r="D1584" s="9"/>
      <c r="E1584" s="8"/>
      <c r="F1584" s="8"/>
      <c r="G1584" s="8"/>
      <c r="H1584" s="9"/>
    </row>
    <row r="1585" ht="15.75" customHeight="1">
      <c r="A1585" s="3"/>
      <c r="B1585" s="2"/>
      <c r="C1585" s="9"/>
      <c r="D1585" s="9"/>
      <c r="E1585" s="8"/>
      <c r="F1585" s="8"/>
      <c r="G1585" s="8"/>
      <c r="H1585" s="9"/>
    </row>
    <row r="1586" ht="15.75" customHeight="1">
      <c r="A1586" s="3"/>
      <c r="B1586" s="2"/>
      <c r="C1586" s="9"/>
      <c r="D1586" s="9"/>
      <c r="E1586" s="8"/>
      <c r="F1586" s="8"/>
      <c r="G1586" s="8"/>
      <c r="H1586" s="9"/>
    </row>
    <row r="1587" ht="15.75" customHeight="1">
      <c r="A1587" s="3"/>
      <c r="B1587" s="2"/>
      <c r="C1587" s="9"/>
      <c r="D1587" s="9"/>
      <c r="E1587" s="8"/>
      <c r="F1587" s="8"/>
      <c r="G1587" s="8"/>
      <c r="H1587" s="9"/>
    </row>
    <row r="1588" ht="15.75" customHeight="1">
      <c r="A1588" s="3"/>
      <c r="B1588" s="2"/>
      <c r="C1588" s="9"/>
      <c r="D1588" s="9"/>
      <c r="E1588" s="8"/>
      <c r="F1588" s="8"/>
      <c r="G1588" s="8"/>
      <c r="H1588" s="9"/>
    </row>
    <row r="1589" ht="15.75" customHeight="1">
      <c r="A1589" s="3"/>
      <c r="B1589" s="2"/>
      <c r="C1589" s="9"/>
      <c r="D1589" s="9"/>
      <c r="E1589" s="8"/>
      <c r="F1589" s="8"/>
      <c r="G1589" s="8"/>
      <c r="H1589" s="9"/>
    </row>
    <row r="1590" ht="15.75" customHeight="1">
      <c r="A1590" s="3"/>
      <c r="B1590" s="2"/>
      <c r="C1590" s="9"/>
      <c r="D1590" s="9"/>
      <c r="E1590" s="8"/>
      <c r="F1590" s="8"/>
      <c r="G1590" s="8"/>
      <c r="H1590" s="9"/>
    </row>
    <row r="1591" ht="15.75" customHeight="1">
      <c r="A1591" s="3"/>
      <c r="B1591" s="2"/>
      <c r="C1591" s="9"/>
      <c r="D1591" s="9"/>
      <c r="E1591" s="8"/>
      <c r="F1591" s="8"/>
      <c r="G1591" s="8"/>
      <c r="H1591" s="9"/>
    </row>
    <row r="1592" ht="15.75" customHeight="1">
      <c r="A1592" s="3"/>
      <c r="B1592" s="2"/>
      <c r="C1592" s="9"/>
      <c r="D1592" s="9"/>
      <c r="E1592" s="8"/>
      <c r="F1592" s="8"/>
      <c r="G1592" s="8"/>
      <c r="H1592" s="9"/>
    </row>
    <row r="1593" ht="15.75" customHeight="1">
      <c r="A1593" s="3"/>
      <c r="B1593" s="2"/>
      <c r="C1593" s="9"/>
      <c r="D1593" s="9"/>
      <c r="E1593" s="8"/>
      <c r="F1593" s="8"/>
      <c r="G1593" s="8"/>
      <c r="H1593" s="9"/>
    </row>
    <row r="1594" ht="15.75" customHeight="1">
      <c r="A1594" s="3"/>
      <c r="B1594" s="2"/>
      <c r="C1594" s="9"/>
      <c r="D1594" s="9"/>
      <c r="E1594" s="8"/>
      <c r="F1594" s="8"/>
      <c r="G1594" s="8"/>
      <c r="H1594" s="9"/>
    </row>
    <row r="1595" ht="15.75" customHeight="1">
      <c r="A1595" s="3"/>
      <c r="B1595" s="2"/>
      <c r="C1595" s="9"/>
      <c r="D1595" s="9"/>
      <c r="E1595" s="8"/>
      <c r="F1595" s="8"/>
      <c r="G1595" s="8"/>
      <c r="H1595" s="9"/>
    </row>
    <row r="1596" ht="15.75" customHeight="1">
      <c r="A1596" s="3"/>
      <c r="B1596" s="2"/>
      <c r="C1596" s="9"/>
      <c r="D1596" s="9"/>
      <c r="E1596" s="8"/>
      <c r="F1596" s="8"/>
      <c r="G1596" s="8"/>
      <c r="H1596" s="9"/>
    </row>
    <row r="1597" ht="15.75" customHeight="1">
      <c r="A1597" s="3"/>
      <c r="B1597" s="2"/>
      <c r="C1597" s="9"/>
      <c r="D1597" s="9"/>
      <c r="E1597" s="8"/>
      <c r="F1597" s="8"/>
      <c r="G1597" s="8"/>
      <c r="H1597" s="9"/>
    </row>
    <row r="1598" ht="15.75" customHeight="1">
      <c r="A1598" s="3"/>
      <c r="B1598" s="2"/>
      <c r="C1598" s="9"/>
      <c r="D1598" s="9"/>
      <c r="E1598" s="8"/>
      <c r="F1598" s="8"/>
      <c r="G1598" s="8"/>
      <c r="H1598" s="9"/>
    </row>
    <row r="1599" ht="15.75" customHeight="1">
      <c r="A1599" s="3"/>
      <c r="B1599" s="2"/>
      <c r="C1599" s="9"/>
      <c r="D1599" s="9"/>
      <c r="E1599" s="8"/>
      <c r="F1599" s="8"/>
      <c r="G1599" s="8"/>
      <c r="H1599" s="9"/>
    </row>
    <row r="1600" ht="15.75" customHeight="1">
      <c r="A1600" s="3"/>
      <c r="B1600" s="2"/>
      <c r="C1600" s="9"/>
      <c r="D1600" s="9"/>
      <c r="E1600" s="8"/>
      <c r="F1600" s="8"/>
      <c r="G1600" s="8"/>
      <c r="H1600" s="9"/>
    </row>
    <row r="1601" ht="15.75" customHeight="1">
      <c r="A1601" s="3"/>
      <c r="B1601" s="2"/>
      <c r="C1601" s="9"/>
      <c r="D1601" s="9"/>
      <c r="E1601" s="8"/>
      <c r="F1601" s="8"/>
      <c r="G1601" s="8"/>
      <c r="H1601" s="9"/>
    </row>
    <row r="1602" ht="15.75" customHeight="1">
      <c r="A1602" s="3"/>
      <c r="B1602" s="2"/>
      <c r="C1602" s="9"/>
      <c r="D1602" s="9"/>
      <c r="E1602" s="8"/>
      <c r="F1602" s="8"/>
      <c r="G1602" s="8"/>
      <c r="H1602" s="9"/>
    </row>
    <row r="1603" ht="15.75" customHeight="1">
      <c r="A1603" s="3"/>
      <c r="B1603" s="2"/>
      <c r="C1603" s="9"/>
      <c r="D1603" s="9"/>
      <c r="E1603" s="8"/>
      <c r="F1603" s="8"/>
      <c r="G1603" s="8"/>
      <c r="H1603" s="9"/>
    </row>
    <row r="1604" ht="15.75" customHeight="1">
      <c r="A1604" s="3"/>
      <c r="B1604" s="2"/>
      <c r="C1604" s="9"/>
      <c r="D1604" s="9"/>
      <c r="E1604" s="8"/>
      <c r="F1604" s="8"/>
      <c r="G1604" s="8"/>
      <c r="H1604" s="9"/>
    </row>
    <row r="1605" ht="15.75" customHeight="1">
      <c r="A1605" s="3"/>
      <c r="B1605" s="2"/>
      <c r="C1605" s="9"/>
      <c r="D1605" s="9"/>
      <c r="E1605" s="8"/>
      <c r="F1605" s="8"/>
      <c r="G1605" s="8"/>
      <c r="H1605" s="9"/>
    </row>
    <row r="1606" ht="15.75" customHeight="1">
      <c r="A1606" s="3"/>
      <c r="B1606" s="2"/>
      <c r="C1606" s="9"/>
      <c r="D1606" s="9"/>
      <c r="E1606" s="8"/>
      <c r="F1606" s="8"/>
      <c r="G1606" s="8"/>
      <c r="H1606" s="9"/>
    </row>
    <row r="1607" ht="15.75" customHeight="1">
      <c r="A1607" s="3"/>
      <c r="B1607" s="2"/>
      <c r="C1607" s="9"/>
      <c r="D1607" s="9"/>
      <c r="E1607" s="8"/>
      <c r="F1607" s="8"/>
      <c r="G1607" s="8"/>
      <c r="H1607" s="9"/>
    </row>
    <row r="1608" ht="15.75" customHeight="1">
      <c r="A1608" s="3"/>
      <c r="B1608" s="2"/>
      <c r="C1608" s="9"/>
      <c r="D1608" s="9"/>
      <c r="E1608" s="8"/>
      <c r="F1608" s="8"/>
      <c r="G1608" s="8"/>
      <c r="H1608" s="9"/>
    </row>
    <row r="1609" ht="15.75" customHeight="1">
      <c r="A1609" s="3"/>
      <c r="B1609" s="2"/>
      <c r="C1609" s="9"/>
      <c r="D1609" s="9"/>
      <c r="E1609" s="8"/>
      <c r="F1609" s="8"/>
      <c r="G1609" s="8"/>
      <c r="H1609" s="9"/>
    </row>
    <row r="1610" ht="15.75" customHeight="1">
      <c r="A1610" s="3"/>
      <c r="B1610" s="2"/>
      <c r="C1610" s="9"/>
      <c r="D1610" s="9"/>
      <c r="E1610" s="8"/>
      <c r="F1610" s="8"/>
      <c r="G1610" s="8"/>
      <c r="H1610" s="9"/>
    </row>
    <row r="1611" ht="15.75" customHeight="1">
      <c r="A1611" s="3"/>
      <c r="B1611" s="2"/>
      <c r="C1611" s="9"/>
      <c r="D1611" s="9"/>
      <c r="E1611" s="8"/>
      <c r="F1611" s="8"/>
      <c r="G1611" s="8"/>
      <c r="H1611" s="9"/>
    </row>
    <row r="1612" ht="15.75" customHeight="1">
      <c r="A1612" s="3"/>
      <c r="B1612" s="2"/>
      <c r="C1612" s="9"/>
      <c r="D1612" s="9"/>
      <c r="E1612" s="8"/>
      <c r="F1612" s="8"/>
      <c r="G1612" s="8"/>
      <c r="H1612" s="9"/>
    </row>
    <row r="1613" ht="15.75" customHeight="1">
      <c r="A1613" s="3"/>
      <c r="B1613" s="2"/>
      <c r="C1613" s="9"/>
      <c r="D1613" s="9"/>
      <c r="E1613" s="8"/>
      <c r="F1613" s="8"/>
      <c r="G1613" s="8"/>
      <c r="H1613" s="9"/>
    </row>
    <row r="1614" ht="15.75" customHeight="1">
      <c r="A1614" s="3"/>
      <c r="B1614" s="2"/>
      <c r="C1614" s="9"/>
      <c r="D1614" s="9"/>
      <c r="E1614" s="8"/>
      <c r="F1614" s="8"/>
      <c r="G1614" s="8"/>
      <c r="H1614" s="9"/>
    </row>
    <row r="1615" ht="15.75" customHeight="1">
      <c r="A1615" s="3"/>
      <c r="B1615" s="2"/>
      <c r="C1615" s="9"/>
      <c r="D1615" s="9"/>
      <c r="E1615" s="8"/>
      <c r="F1615" s="8"/>
      <c r="G1615" s="8"/>
      <c r="H1615" s="9"/>
    </row>
    <row r="1616" ht="15.75" customHeight="1">
      <c r="A1616" s="3"/>
      <c r="B1616" s="2"/>
      <c r="C1616" s="9"/>
      <c r="D1616" s="9"/>
      <c r="E1616" s="8"/>
      <c r="F1616" s="8"/>
      <c r="G1616" s="8"/>
      <c r="H1616" s="9"/>
    </row>
    <row r="1617" ht="15.75" customHeight="1">
      <c r="A1617" s="3"/>
      <c r="B1617" s="2"/>
      <c r="C1617" s="9"/>
      <c r="D1617" s="9"/>
      <c r="E1617" s="8"/>
      <c r="F1617" s="8"/>
      <c r="G1617" s="8"/>
      <c r="H1617" s="9"/>
    </row>
    <row r="1618" ht="15.75" customHeight="1">
      <c r="A1618" s="3"/>
      <c r="B1618" s="2"/>
      <c r="C1618" s="9"/>
      <c r="D1618" s="9"/>
      <c r="E1618" s="8"/>
      <c r="F1618" s="8"/>
      <c r="G1618" s="8"/>
      <c r="H1618" s="9"/>
    </row>
    <row r="1619" ht="15.75" customHeight="1">
      <c r="A1619" s="3"/>
      <c r="B1619" s="2"/>
      <c r="C1619" s="9"/>
      <c r="D1619" s="9"/>
      <c r="E1619" s="8"/>
      <c r="F1619" s="8"/>
      <c r="G1619" s="8"/>
      <c r="H1619" s="9"/>
    </row>
    <row r="1620" ht="15.75" customHeight="1">
      <c r="A1620" s="3"/>
      <c r="B1620" s="2"/>
      <c r="C1620" s="9"/>
      <c r="D1620" s="9"/>
      <c r="E1620" s="8"/>
      <c r="F1620" s="8"/>
      <c r="G1620" s="8"/>
      <c r="H1620" s="9"/>
    </row>
    <row r="1621" ht="15.75" customHeight="1">
      <c r="A1621" s="3"/>
      <c r="B1621" s="2"/>
      <c r="C1621" s="9"/>
      <c r="D1621" s="9"/>
      <c r="E1621" s="8"/>
      <c r="F1621" s="8"/>
      <c r="G1621" s="8"/>
      <c r="H1621" s="9"/>
    </row>
    <row r="1622" ht="15.75" customHeight="1">
      <c r="A1622" s="3"/>
      <c r="B1622" s="2"/>
      <c r="C1622" s="9"/>
      <c r="D1622" s="9"/>
      <c r="E1622" s="8"/>
      <c r="F1622" s="8"/>
      <c r="G1622" s="8"/>
      <c r="H1622" s="9"/>
    </row>
    <row r="1623" ht="15.75" customHeight="1">
      <c r="A1623" s="3"/>
      <c r="B1623" s="2"/>
      <c r="C1623" s="9"/>
      <c r="D1623" s="9"/>
      <c r="E1623" s="8"/>
      <c r="F1623" s="8"/>
      <c r="G1623" s="8"/>
      <c r="H1623" s="9"/>
    </row>
    <row r="1624" ht="15.75" customHeight="1">
      <c r="A1624" s="3"/>
      <c r="B1624" s="2"/>
      <c r="C1624" s="9"/>
      <c r="D1624" s="9"/>
      <c r="E1624" s="8"/>
      <c r="F1624" s="8"/>
      <c r="G1624" s="8"/>
      <c r="H1624" s="9"/>
    </row>
    <row r="1625" ht="15.75" customHeight="1">
      <c r="A1625" s="3"/>
      <c r="B1625" s="2"/>
      <c r="C1625" s="9"/>
      <c r="D1625" s="9"/>
      <c r="E1625" s="8"/>
      <c r="F1625" s="8"/>
      <c r="G1625" s="8"/>
      <c r="H1625" s="9"/>
    </row>
    <row r="1626" ht="15.75" customHeight="1">
      <c r="A1626" s="3"/>
      <c r="B1626" s="2"/>
      <c r="C1626" s="9"/>
      <c r="D1626" s="9"/>
      <c r="E1626" s="8"/>
      <c r="F1626" s="8"/>
      <c r="G1626" s="8"/>
      <c r="H1626" s="9"/>
    </row>
    <row r="1627" ht="15.75" customHeight="1">
      <c r="A1627" s="3"/>
      <c r="B1627" s="2"/>
      <c r="C1627" s="9"/>
      <c r="D1627" s="9"/>
      <c r="E1627" s="8"/>
      <c r="F1627" s="8"/>
      <c r="G1627" s="8"/>
      <c r="H1627" s="9"/>
    </row>
    <row r="1628" ht="15.75" customHeight="1">
      <c r="A1628" s="3"/>
      <c r="B1628" s="2"/>
      <c r="C1628" s="9"/>
      <c r="D1628" s="9"/>
      <c r="E1628" s="8"/>
      <c r="F1628" s="8"/>
      <c r="G1628" s="8"/>
      <c r="H1628" s="9"/>
    </row>
    <row r="1629" ht="15.75" customHeight="1">
      <c r="A1629" s="3"/>
      <c r="B1629" s="2"/>
      <c r="C1629" s="9"/>
      <c r="D1629" s="9"/>
      <c r="E1629" s="8"/>
      <c r="F1629" s="8"/>
      <c r="G1629" s="8"/>
      <c r="H1629" s="9"/>
    </row>
    <row r="1630" ht="15.75" customHeight="1">
      <c r="A1630" s="3"/>
      <c r="B1630" s="2"/>
      <c r="C1630" s="9"/>
      <c r="D1630" s="9"/>
      <c r="E1630" s="8"/>
      <c r="F1630" s="8"/>
      <c r="G1630" s="8"/>
      <c r="H1630" s="9"/>
    </row>
    <row r="1631" ht="15.75" customHeight="1">
      <c r="A1631" s="3"/>
      <c r="B1631" s="2"/>
      <c r="C1631" s="9"/>
      <c r="D1631" s="9"/>
      <c r="E1631" s="8"/>
      <c r="F1631" s="8"/>
      <c r="G1631" s="8"/>
      <c r="H1631" s="9"/>
    </row>
    <row r="1632" ht="15.75" customHeight="1">
      <c r="A1632" s="3"/>
      <c r="B1632" s="2"/>
      <c r="C1632" s="9"/>
      <c r="D1632" s="9"/>
      <c r="E1632" s="8"/>
      <c r="F1632" s="8"/>
      <c r="G1632" s="8"/>
      <c r="H1632" s="9"/>
    </row>
    <row r="1633" ht="15.75" customHeight="1">
      <c r="A1633" s="3"/>
      <c r="B1633" s="2"/>
      <c r="C1633" s="9"/>
      <c r="D1633" s="9"/>
      <c r="E1633" s="8"/>
      <c r="F1633" s="8"/>
      <c r="G1633" s="8"/>
      <c r="H1633" s="9"/>
    </row>
    <row r="1634" ht="15.75" customHeight="1">
      <c r="A1634" s="3"/>
      <c r="B1634" s="2"/>
      <c r="C1634" s="9"/>
      <c r="D1634" s="9"/>
      <c r="E1634" s="8"/>
      <c r="F1634" s="8"/>
      <c r="G1634" s="8"/>
      <c r="H1634" s="9"/>
    </row>
    <row r="1635" ht="15.75" customHeight="1">
      <c r="A1635" s="3"/>
      <c r="B1635" s="2"/>
      <c r="C1635" s="9"/>
      <c r="D1635" s="9"/>
      <c r="E1635" s="8"/>
      <c r="F1635" s="8"/>
      <c r="G1635" s="8"/>
      <c r="H1635" s="9"/>
    </row>
    <row r="1636" ht="15.75" customHeight="1">
      <c r="A1636" s="3"/>
      <c r="B1636" s="2"/>
      <c r="C1636" s="9"/>
      <c r="D1636" s="9"/>
      <c r="E1636" s="8"/>
      <c r="F1636" s="8"/>
      <c r="G1636" s="8"/>
      <c r="H1636" s="9"/>
    </row>
    <row r="1637" ht="15.75" customHeight="1">
      <c r="A1637" s="3"/>
      <c r="B1637" s="2"/>
      <c r="C1637" s="9"/>
      <c r="D1637" s="9"/>
      <c r="E1637" s="8"/>
      <c r="F1637" s="8"/>
      <c r="G1637" s="8"/>
      <c r="H1637" s="9"/>
    </row>
    <row r="1638" ht="15.75" customHeight="1">
      <c r="A1638" s="3"/>
      <c r="B1638" s="2"/>
      <c r="C1638" s="9"/>
      <c r="D1638" s="9"/>
      <c r="E1638" s="8"/>
      <c r="F1638" s="8"/>
      <c r="G1638" s="8"/>
      <c r="H1638" s="9"/>
    </row>
    <row r="1639" ht="15.75" customHeight="1">
      <c r="A1639" s="3"/>
      <c r="B1639" s="2"/>
      <c r="C1639" s="9"/>
      <c r="D1639" s="9"/>
      <c r="E1639" s="8"/>
      <c r="F1639" s="8"/>
      <c r="G1639" s="8"/>
      <c r="H1639" s="9"/>
    </row>
  </sheetData>
  <printOptions/>
  <pageMargins bottom="0.75" footer="0.0" header="0.0" left="0.7" right="0.7" top="0.75"/>
  <pageSetup paperSize="9"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cols>
    <col customWidth="1" min="1" max="1" width="26.57"/>
    <col customWidth="1" min="2" max="4" width="5.86"/>
    <col customWidth="1" min="6" max="6" width="4.71"/>
    <col customWidth="1" min="7" max="7" width="16.86"/>
  </cols>
  <sheetData>
    <row r="1">
      <c r="A1" s="58" t="s">
        <v>596</v>
      </c>
      <c r="B1" s="59" t="s">
        <v>597</v>
      </c>
      <c r="C1" s="60" t="s">
        <v>598</v>
      </c>
      <c r="D1" s="60" t="s">
        <v>599</v>
      </c>
      <c r="E1" s="61"/>
      <c r="F1" s="6"/>
      <c r="G1" s="62"/>
      <c r="H1" s="63"/>
      <c r="I1" s="63"/>
      <c r="J1" s="63"/>
      <c r="K1" s="63"/>
      <c r="L1" s="63"/>
      <c r="M1" s="63"/>
      <c r="N1" s="63"/>
      <c r="O1" s="63"/>
      <c r="P1" s="63"/>
      <c r="Q1" s="63"/>
      <c r="R1" s="63"/>
      <c r="S1" s="63"/>
      <c r="T1" s="63"/>
      <c r="U1" s="63"/>
      <c r="V1" s="63"/>
      <c r="W1" s="63"/>
      <c r="X1" s="63"/>
      <c r="Y1" s="63"/>
      <c r="Z1" s="63"/>
    </row>
    <row r="2">
      <c r="A2" s="64" t="s">
        <v>600</v>
      </c>
      <c r="B2" s="65">
        <v>1.0</v>
      </c>
      <c r="C2" s="66">
        <v>2.0</v>
      </c>
      <c r="D2" s="66">
        <v>4.0</v>
      </c>
      <c r="E2" s="67"/>
      <c r="F2" s="68"/>
      <c r="G2" s="69"/>
      <c r="H2" s="70"/>
    </row>
    <row r="3">
      <c r="A3" s="64" t="s">
        <v>110</v>
      </c>
      <c r="B3" s="65">
        <v>1.0</v>
      </c>
      <c r="C3" s="66">
        <v>1.0</v>
      </c>
      <c r="D3" s="66">
        <v>1.0</v>
      </c>
      <c r="E3" s="64" t="s">
        <v>601</v>
      </c>
      <c r="F3" s="6"/>
      <c r="G3" s="71"/>
      <c r="H3" s="72"/>
    </row>
    <row r="4">
      <c r="A4" s="64" t="s">
        <v>602</v>
      </c>
      <c r="B4" s="65">
        <v>1.0</v>
      </c>
      <c r="C4" s="66">
        <v>1.0</v>
      </c>
      <c r="D4" s="66">
        <v>1.0</v>
      </c>
      <c r="E4" s="64" t="s">
        <v>603</v>
      </c>
      <c r="F4" s="6"/>
      <c r="G4" s="73"/>
      <c r="H4" s="24"/>
    </row>
    <row r="5">
      <c r="A5" s="64" t="s">
        <v>604</v>
      </c>
      <c r="B5" s="65">
        <v>1.0</v>
      </c>
      <c r="C5" s="66">
        <v>1.0</v>
      </c>
      <c r="D5" s="66">
        <v>1.0</v>
      </c>
      <c r="E5" s="64" t="s">
        <v>605</v>
      </c>
      <c r="F5" s="6"/>
      <c r="G5" s="73"/>
    </row>
    <row r="6">
      <c r="A6" s="64" t="s">
        <v>606</v>
      </c>
      <c r="B6" s="65">
        <v>1.0</v>
      </c>
      <c r="C6" s="66">
        <v>1.0</v>
      </c>
      <c r="D6" s="66">
        <v>1.0</v>
      </c>
      <c r="E6" s="64" t="s">
        <v>607</v>
      </c>
      <c r="F6" s="68"/>
      <c r="G6" s="73"/>
    </row>
    <row r="7">
      <c r="A7" s="64" t="s">
        <v>608</v>
      </c>
      <c r="B7" s="65">
        <v>2.0</v>
      </c>
      <c r="C7" s="66">
        <v>1.0</v>
      </c>
      <c r="D7" s="66">
        <v>2.0</v>
      </c>
      <c r="E7" s="67"/>
      <c r="F7" s="68"/>
      <c r="G7" s="73"/>
    </row>
    <row r="8">
      <c r="A8" s="64" t="s">
        <v>609</v>
      </c>
      <c r="B8" s="65">
        <v>4.0</v>
      </c>
      <c r="C8" s="66">
        <v>1.0</v>
      </c>
      <c r="D8" s="66">
        <v>4.0</v>
      </c>
      <c r="E8" s="67"/>
      <c r="F8" s="68"/>
      <c r="G8" s="73"/>
    </row>
    <row r="9">
      <c r="A9" s="64" t="s">
        <v>610</v>
      </c>
      <c r="B9" s="65">
        <v>4.0</v>
      </c>
      <c r="C9" s="66">
        <v>1.0</v>
      </c>
      <c r="D9" s="66">
        <v>4.0</v>
      </c>
      <c r="E9" s="67"/>
      <c r="F9" s="6"/>
      <c r="G9" s="73"/>
    </row>
    <row r="10">
      <c r="A10" s="64" t="s">
        <v>611</v>
      </c>
      <c r="B10" s="65">
        <v>6.0</v>
      </c>
      <c r="C10" s="66">
        <v>1.0</v>
      </c>
      <c r="D10" s="66">
        <v>6.0</v>
      </c>
      <c r="E10" s="74"/>
      <c r="F10" s="6"/>
      <c r="G10" s="73"/>
    </row>
    <row r="11">
      <c r="A11" s="64" t="s">
        <v>543</v>
      </c>
      <c r="B11" s="65">
        <v>1.0</v>
      </c>
      <c r="C11" s="66">
        <v>1.0</v>
      </c>
      <c r="D11" s="66">
        <v>1.0</v>
      </c>
      <c r="E11" s="64" t="s">
        <v>612</v>
      </c>
      <c r="F11" s="6"/>
      <c r="G11" s="73"/>
    </row>
    <row r="12">
      <c r="A12" s="64" t="s">
        <v>613</v>
      </c>
      <c r="B12" s="65">
        <v>3.0</v>
      </c>
      <c r="C12" s="66">
        <v>1.0</v>
      </c>
      <c r="D12" s="66">
        <v>3.0</v>
      </c>
      <c r="E12" s="67"/>
      <c r="F12" s="6"/>
      <c r="G12" s="73"/>
    </row>
    <row r="13">
      <c r="A13" s="64" t="s">
        <v>614</v>
      </c>
      <c r="B13" s="65">
        <v>1.0</v>
      </c>
      <c r="C13" s="66">
        <v>2.0</v>
      </c>
      <c r="D13" s="66">
        <v>4.0</v>
      </c>
      <c r="E13" s="67"/>
      <c r="F13" s="6"/>
      <c r="G13" s="69"/>
    </row>
    <row r="14">
      <c r="A14" s="64" t="s">
        <v>488</v>
      </c>
      <c r="B14" s="65">
        <v>1.0</v>
      </c>
      <c r="C14" s="66">
        <v>1.0</v>
      </c>
      <c r="D14" s="66">
        <v>1.0</v>
      </c>
      <c r="E14" s="64" t="s">
        <v>615</v>
      </c>
      <c r="F14" s="6"/>
    </row>
    <row r="15">
      <c r="A15" s="64" t="s">
        <v>616</v>
      </c>
      <c r="B15" s="65">
        <v>2.0</v>
      </c>
      <c r="C15" s="66">
        <v>1.0</v>
      </c>
      <c r="D15" s="66">
        <v>2.0</v>
      </c>
      <c r="E15" s="74"/>
      <c r="F15" s="6"/>
    </row>
    <row r="16">
      <c r="A16" s="64" t="s">
        <v>446</v>
      </c>
      <c r="B16" s="65">
        <v>1.0</v>
      </c>
      <c r="C16" s="66">
        <v>3.0</v>
      </c>
      <c r="D16" s="66">
        <v>9.0</v>
      </c>
      <c r="E16" s="74"/>
      <c r="F16" s="6"/>
    </row>
    <row r="17">
      <c r="A17" s="64" t="s">
        <v>268</v>
      </c>
      <c r="B17" s="65">
        <v>1.0</v>
      </c>
      <c r="C17" s="66">
        <v>1.0</v>
      </c>
      <c r="D17" s="66">
        <v>1.0</v>
      </c>
      <c r="E17" s="64" t="s">
        <v>617</v>
      </c>
      <c r="F17" s="6"/>
    </row>
    <row r="18">
      <c r="A18" s="64" t="s">
        <v>618</v>
      </c>
      <c r="B18" s="65">
        <v>1.0</v>
      </c>
      <c r="C18" s="66">
        <v>2.0</v>
      </c>
      <c r="D18" s="66">
        <v>4.0</v>
      </c>
      <c r="E18" s="74"/>
      <c r="F18" s="6"/>
    </row>
    <row r="19">
      <c r="A19" s="64" t="s">
        <v>619</v>
      </c>
      <c r="B19" s="65">
        <v>1.0</v>
      </c>
      <c r="C19" s="66">
        <v>1.0</v>
      </c>
      <c r="D19" s="66">
        <v>1.0</v>
      </c>
      <c r="E19" s="64" t="s">
        <v>620</v>
      </c>
      <c r="F19" s="6"/>
    </row>
    <row r="20">
      <c r="A20" s="64" t="s">
        <v>621</v>
      </c>
      <c r="B20" s="65">
        <v>1.0</v>
      </c>
      <c r="C20" s="66">
        <v>1.0</v>
      </c>
      <c r="D20" s="66">
        <v>1.0</v>
      </c>
      <c r="E20" s="64" t="s">
        <v>622</v>
      </c>
      <c r="F20" s="68"/>
    </row>
    <row r="21">
      <c r="A21" s="64" t="s">
        <v>623</v>
      </c>
      <c r="B21" s="65">
        <v>6.0</v>
      </c>
      <c r="C21" s="66">
        <v>1.0</v>
      </c>
      <c r="D21" s="66">
        <v>6.0</v>
      </c>
      <c r="E21" s="74"/>
      <c r="F21" s="68"/>
    </row>
    <row r="22">
      <c r="A22" s="64" t="s">
        <v>624</v>
      </c>
      <c r="B22" s="65">
        <v>1.0</v>
      </c>
      <c r="C22" s="66">
        <v>1.0</v>
      </c>
      <c r="D22" s="66">
        <v>1.0</v>
      </c>
      <c r="E22" s="64" t="s">
        <v>625</v>
      </c>
      <c r="F22" s="68"/>
    </row>
    <row r="23">
      <c r="A23" s="64" t="s">
        <v>626</v>
      </c>
      <c r="B23" s="65">
        <v>1.0</v>
      </c>
      <c r="C23" s="66">
        <v>1.0</v>
      </c>
      <c r="D23" s="66">
        <v>1.0</v>
      </c>
      <c r="E23" s="74"/>
      <c r="F23" s="6"/>
    </row>
    <row r="24">
      <c r="A24" s="64" t="s">
        <v>627</v>
      </c>
      <c r="B24" s="65">
        <v>1.0</v>
      </c>
      <c r="C24" s="66">
        <v>1.0</v>
      </c>
      <c r="D24" s="66">
        <v>1.0</v>
      </c>
      <c r="E24" s="64" t="s">
        <v>605</v>
      </c>
      <c r="F24" s="6"/>
    </row>
    <row r="25">
      <c r="A25" s="64" t="s">
        <v>495</v>
      </c>
      <c r="B25" s="65">
        <v>1.0</v>
      </c>
      <c r="C25" s="66">
        <v>1.0</v>
      </c>
      <c r="D25" s="66">
        <v>1.0</v>
      </c>
      <c r="E25" s="64" t="s">
        <v>628</v>
      </c>
      <c r="F25" s="6"/>
    </row>
    <row r="26">
      <c r="A26" s="64" t="s">
        <v>562</v>
      </c>
      <c r="B26" s="65">
        <v>1.0</v>
      </c>
      <c r="C26" s="66">
        <v>2.0</v>
      </c>
      <c r="D26" s="66">
        <v>4.0</v>
      </c>
      <c r="E26" s="64" t="s">
        <v>629</v>
      </c>
      <c r="F26" s="6"/>
    </row>
    <row r="27">
      <c r="A27" s="64" t="s">
        <v>630</v>
      </c>
      <c r="B27" s="65">
        <v>1.0</v>
      </c>
      <c r="C27" s="66">
        <v>1.0</v>
      </c>
      <c r="D27" s="66">
        <v>1.0</v>
      </c>
      <c r="E27" s="64" t="s">
        <v>631</v>
      </c>
      <c r="F27" s="75"/>
    </row>
    <row r="28">
      <c r="A28" s="64" t="s">
        <v>632</v>
      </c>
      <c r="B28" s="65">
        <v>4.0</v>
      </c>
      <c r="C28" s="66">
        <v>2.0</v>
      </c>
      <c r="D28" s="66">
        <v>16.0</v>
      </c>
      <c r="E28" s="67"/>
      <c r="F28" s="6"/>
    </row>
    <row r="29">
      <c r="A29" s="64" t="s">
        <v>348</v>
      </c>
      <c r="B29" s="65">
        <v>1.0</v>
      </c>
      <c r="C29" s="66">
        <v>2.0</v>
      </c>
      <c r="D29" s="66">
        <v>4.0</v>
      </c>
      <c r="E29" s="74"/>
      <c r="F29" s="68"/>
    </row>
    <row r="30">
      <c r="A30" s="64" t="s">
        <v>453</v>
      </c>
      <c r="B30" s="65">
        <v>1.0</v>
      </c>
      <c r="C30" s="66">
        <v>2.0</v>
      </c>
      <c r="D30" s="66">
        <v>4.0</v>
      </c>
      <c r="E30" s="74"/>
      <c r="F30" s="6"/>
    </row>
    <row r="31">
      <c r="A31" s="64" t="s">
        <v>633</v>
      </c>
      <c r="B31" s="65">
        <v>5.0</v>
      </c>
      <c r="C31" s="66">
        <v>1.0</v>
      </c>
      <c r="D31" s="66">
        <v>5.0</v>
      </c>
      <c r="E31" s="74"/>
      <c r="F31" s="6"/>
    </row>
    <row r="32">
      <c r="A32" s="64" t="s">
        <v>634</v>
      </c>
      <c r="B32" s="65">
        <v>5.0</v>
      </c>
      <c r="C32" s="66">
        <v>1.0</v>
      </c>
      <c r="D32" s="66">
        <v>5.0</v>
      </c>
      <c r="E32" s="74"/>
      <c r="F32" s="6"/>
    </row>
    <row r="33">
      <c r="A33" s="64" t="s">
        <v>635</v>
      </c>
      <c r="B33" s="65">
        <v>6.0</v>
      </c>
      <c r="C33" s="66">
        <v>1.0</v>
      </c>
      <c r="D33" s="66">
        <v>6.0</v>
      </c>
      <c r="E33" s="74"/>
      <c r="F33" s="6"/>
    </row>
    <row r="34">
      <c r="A34" s="64" t="s">
        <v>636</v>
      </c>
      <c r="B34" s="65">
        <v>5.0</v>
      </c>
      <c r="C34" s="66">
        <v>1.0</v>
      </c>
      <c r="D34" s="66">
        <v>5.0</v>
      </c>
      <c r="E34" s="74"/>
      <c r="F34" s="6"/>
    </row>
    <row r="35">
      <c r="A35" s="64" t="s">
        <v>637</v>
      </c>
      <c r="B35" s="65">
        <v>1.0</v>
      </c>
      <c r="C35" s="66">
        <v>2.0</v>
      </c>
      <c r="D35" s="66">
        <v>4.0</v>
      </c>
      <c r="E35" s="64" t="s">
        <v>638</v>
      </c>
      <c r="F35" s="6"/>
    </row>
    <row r="36">
      <c r="A36" s="64" t="s">
        <v>639</v>
      </c>
      <c r="B36" s="65">
        <v>1.0</v>
      </c>
      <c r="C36" s="66">
        <v>1.0</v>
      </c>
      <c r="D36" s="66">
        <v>1.0</v>
      </c>
      <c r="E36" s="64" t="s">
        <v>640</v>
      </c>
      <c r="F36" s="6"/>
    </row>
    <row r="37">
      <c r="A37" s="64" t="s">
        <v>641</v>
      </c>
      <c r="B37" s="65">
        <v>2.0</v>
      </c>
      <c r="C37" s="66">
        <v>2.0</v>
      </c>
      <c r="D37" s="66">
        <v>8.0</v>
      </c>
      <c r="E37" s="74"/>
      <c r="F37" s="6"/>
    </row>
    <row r="38">
      <c r="A38" s="64" t="s">
        <v>642</v>
      </c>
      <c r="B38" s="65">
        <v>1.0</v>
      </c>
      <c r="C38" s="66">
        <v>1.0</v>
      </c>
      <c r="D38" s="66">
        <v>1.0</v>
      </c>
      <c r="E38" s="64" t="s">
        <v>643</v>
      </c>
      <c r="F38" s="6"/>
    </row>
    <row r="39">
      <c r="A39" s="64" t="s">
        <v>644</v>
      </c>
      <c r="B39" s="65">
        <v>0.0</v>
      </c>
      <c r="C39" s="66">
        <v>1.0</v>
      </c>
      <c r="D39" s="66">
        <v>0.0</v>
      </c>
      <c r="E39" s="74"/>
      <c r="F39" s="6"/>
    </row>
    <row r="40">
      <c r="A40" s="64" t="s">
        <v>645</v>
      </c>
      <c r="B40" s="65">
        <v>1.0</v>
      </c>
      <c r="C40" s="66">
        <v>1.0</v>
      </c>
      <c r="D40" s="66">
        <v>1.0</v>
      </c>
      <c r="E40" s="74"/>
      <c r="F40" s="6"/>
    </row>
    <row r="41">
      <c r="A41" s="64" t="s">
        <v>646</v>
      </c>
      <c r="B41" s="65">
        <v>1.0</v>
      </c>
      <c r="C41" s="66">
        <v>1.0</v>
      </c>
      <c r="D41" s="66">
        <v>1.0</v>
      </c>
      <c r="E41" s="64" t="s">
        <v>647</v>
      </c>
      <c r="F41" s="6"/>
    </row>
    <row r="42">
      <c r="A42" s="64" t="s">
        <v>648</v>
      </c>
      <c r="B42" s="65">
        <v>6.0</v>
      </c>
      <c r="C42" s="66">
        <v>1.0</v>
      </c>
      <c r="D42" s="66">
        <v>6.0</v>
      </c>
      <c r="E42" s="74"/>
      <c r="F42" s="6"/>
    </row>
    <row r="43">
      <c r="A43" s="64" t="s">
        <v>352</v>
      </c>
      <c r="B43" s="65">
        <v>4.0</v>
      </c>
      <c r="C43" s="66">
        <v>1.0</v>
      </c>
      <c r="D43" s="66">
        <v>4.0</v>
      </c>
      <c r="E43" s="74"/>
      <c r="F43" s="6"/>
    </row>
    <row r="44">
      <c r="A44" s="64" t="s">
        <v>649</v>
      </c>
      <c r="B44" s="65">
        <v>8.0</v>
      </c>
      <c r="C44" s="66">
        <v>1.0</v>
      </c>
      <c r="D44" s="66">
        <v>8.0</v>
      </c>
      <c r="E44" s="74"/>
      <c r="F44" s="6"/>
    </row>
    <row r="45">
      <c r="A45" s="64" t="s">
        <v>650</v>
      </c>
      <c r="B45" s="65">
        <v>2.0</v>
      </c>
      <c r="C45" s="66">
        <v>2.0</v>
      </c>
      <c r="D45" s="66">
        <v>8.0</v>
      </c>
      <c r="E45" s="74"/>
      <c r="F45" s="6"/>
    </row>
    <row r="46">
      <c r="A46" s="64" t="s">
        <v>651</v>
      </c>
      <c r="B46" s="65">
        <v>1.0</v>
      </c>
      <c r="C46" s="66">
        <v>1.0</v>
      </c>
      <c r="D46" s="66">
        <v>1.0</v>
      </c>
      <c r="E46" s="74"/>
      <c r="F46" s="6"/>
    </row>
    <row r="47">
      <c r="A47" s="64" t="s">
        <v>652</v>
      </c>
      <c r="B47" s="65">
        <v>1.0</v>
      </c>
      <c r="C47" s="66">
        <v>1.0</v>
      </c>
      <c r="D47" s="66">
        <v>1.0</v>
      </c>
      <c r="E47" s="64" t="s">
        <v>653</v>
      </c>
      <c r="F47" s="6"/>
    </row>
    <row r="48">
      <c r="A48" s="64" t="s">
        <v>654</v>
      </c>
      <c r="B48" s="65">
        <v>1.0</v>
      </c>
      <c r="C48" s="66">
        <v>1.0</v>
      </c>
      <c r="D48" s="66">
        <v>1.0</v>
      </c>
      <c r="E48" s="64" t="s">
        <v>655</v>
      </c>
      <c r="F48" s="6"/>
    </row>
    <row r="49">
      <c r="A49" s="64" t="s">
        <v>656</v>
      </c>
      <c r="B49" s="65">
        <v>1.0</v>
      </c>
      <c r="C49" s="66">
        <v>2.0</v>
      </c>
      <c r="D49" s="66">
        <v>4.0</v>
      </c>
      <c r="E49" s="74"/>
      <c r="F49" s="6"/>
    </row>
    <row r="50">
      <c r="A50" s="64" t="s">
        <v>657</v>
      </c>
      <c r="B50" s="65">
        <v>8.0</v>
      </c>
      <c r="C50" s="66">
        <v>1.0</v>
      </c>
      <c r="D50" s="66">
        <v>8.0</v>
      </c>
      <c r="E50" s="74"/>
      <c r="F50" s="6"/>
    </row>
    <row r="51">
      <c r="A51" s="64" t="s">
        <v>658</v>
      </c>
      <c r="B51" s="65">
        <v>1.0</v>
      </c>
      <c r="C51" s="66">
        <v>1.0</v>
      </c>
      <c r="D51" s="66">
        <v>1.0</v>
      </c>
      <c r="E51" s="64" t="s">
        <v>659</v>
      </c>
      <c r="F51" s="6"/>
    </row>
    <row r="52">
      <c r="A52" s="64" t="s">
        <v>660</v>
      </c>
      <c r="B52" s="65">
        <v>1.0</v>
      </c>
      <c r="C52" s="66">
        <v>1.0</v>
      </c>
      <c r="D52" s="66">
        <v>1.0</v>
      </c>
      <c r="E52" s="64" t="s">
        <v>661</v>
      </c>
      <c r="F52" s="6"/>
    </row>
    <row r="53">
      <c r="A53" s="64" t="s">
        <v>662</v>
      </c>
      <c r="B53" s="65">
        <v>1.0</v>
      </c>
      <c r="C53" s="66">
        <v>1.0</v>
      </c>
      <c r="D53" s="66">
        <v>1.0</v>
      </c>
      <c r="E53" s="64" t="s">
        <v>663</v>
      </c>
      <c r="F53" s="6"/>
    </row>
    <row r="54">
      <c r="A54" s="64" t="s">
        <v>664</v>
      </c>
      <c r="B54" s="65">
        <v>1.0</v>
      </c>
      <c r="C54" s="66">
        <v>1.0</v>
      </c>
      <c r="D54" s="66">
        <v>1.0</v>
      </c>
      <c r="E54" s="64" t="s">
        <v>665</v>
      </c>
      <c r="F54" s="6"/>
    </row>
    <row r="55">
      <c r="A55" s="64" t="s">
        <v>666</v>
      </c>
      <c r="B55" s="65">
        <v>1.0</v>
      </c>
      <c r="C55" s="66">
        <v>1.0</v>
      </c>
      <c r="D55" s="66">
        <v>1.0</v>
      </c>
      <c r="E55" s="64" t="s">
        <v>667</v>
      </c>
      <c r="F55" s="6"/>
    </row>
    <row r="56">
      <c r="A56" s="64" t="s">
        <v>668</v>
      </c>
      <c r="B56" s="65">
        <v>4.0</v>
      </c>
      <c r="C56" s="66">
        <v>1.0</v>
      </c>
      <c r="D56" s="66">
        <v>4.0</v>
      </c>
      <c r="E56" s="74"/>
      <c r="F56" s="6"/>
    </row>
    <row r="57">
      <c r="A57" s="64" t="s">
        <v>283</v>
      </c>
      <c r="B57" s="65">
        <v>1.0</v>
      </c>
      <c r="C57" s="66">
        <v>3.0</v>
      </c>
      <c r="D57" s="66">
        <v>9.0</v>
      </c>
      <c r="E57" s="74"/>
      <c r="F57" s="6"/>
    </row>
    <row r="58">
      <c r="A58" s="64" t="s">
        <v>669</v>
      </c>
      <c r="B58" s="65">
        <v>5.0</v>
      </c>
      <c r="C58" s="66">
        <v>1.0</v>
      </c>
      <c r="D58" s="66">
        <v>5.0</v>
      </c>
      <c r="E58" s="74"/>
      <c r="F58" s="6"/>
    </row>
    <row r="59">
      <c r="A59" s="64" t="s">
        <v>670</v>
      </c>
      <c r="B59" s="65">
        <v>1.0</v>
      </c>
      <c r="C59" s="66">
        <v>3.0</v>
      </c>
      <c r="D59" s="66">
        <v>9.0</v>
      </c>
      <c r="E59" s="74"/>
      <c r="F59" s="6"/>
      <c r="G59" s="69"/>
    </row>
    <row r="60">
      <c r="A60" s="64" t="s">
        <v>671</v>
      </c>
      <c r="B60" s="65">
        <v>6.0</v>
      </c>
      <c r="C60" s="66">
        <v>1.0</v>
      </c>
      <c r="D60" s="66">
        <v>6.0</v>
      </c>
      <c r="E60" s="67"/>
      <c r="F60" s="6"/>
      <c r="G60" s="69"/>
    </row>
    <row r="61">
      <c r="A61" s="64" t="s">
        <v>421</v>
      </c>
      <c r="B61" s="65">
        <v>1.0</v>
      </c>
      <c r="C61" s="66">
        <v>3.0</v>
      </c>
      <c r="D61" s="66">
        <v>9.0</v>
      </c>
      <c r="E61" s="74"/>
      <c r="F61" s="6"/>
      <c r="G61" s="69"/>
    </row>
    <row r="62">
      <c r="A62" s="64" t="s">
        <v>672</v>
      </c>
      <c r="B62" s="65">
        <v>1.0</v>
      </c>
      <c r="C62" s="66">
        <v>1.0</v>
      </c>
      <c r="D62" s="66">
        <v>1.0</v>
      </c>
      <c r="E62" s="64" t="s">
        <v>673</v>
      </c>
      <c r="F62" s="6"/>
      <c r="G62" s="69"/>
    </row>
    <row r="63">
      <c r="A63" s="64" t="s">
        <v>674</v>
      </c>
      <c r="B63" s="65">
        <v>1.0</v>
      </c>
      <c r="C63" s="66">
        <v>1.0</v>
      </c>
      <c r="D63" s="66">
        <v>1.0</v>
      </c>
      <c r="E63" s="64" t="s">
        <v>625</v>
      </c>
      <c r="F63" s="6"/>
      <c r="G63" s="69"/>
    </row>
    <row r="64">
      <c r="A64" s="64" t="s">
        <v>675</v>
      </c>
      <c r="B64" s="65">
        <v>1.0</v>
      </c>
      <c r="C64" s="66">
        <v>1.0</v>
      </c>
      <c r="D64" s="66">
        <v>1.0</v>
      </c>
      <c r="E64" s="64" t="s">
        <v>676</v>
      </c>
      <c r="F64" s="6"/>
      <c r="G64" s="69"/>
    </row>
    <row r="65">
      <c r="A65" s="64" t="s">
        <v>677</v>
      </c>
      <c r="B65" s="65">
        <v>1.0</v>
      </c>
      <c r="C65" s="66">
        <v>1.0</v>
      </c>
      <c r="D65" s="66">
        <v>1.0</v>
      </c>
      <c r="E65" s="64" t="s">
        <v>625</v>
      </c>
      <c r="F65" s="6"/>
      <c r="G65" s="69"/>
    </row>
    <row r="66">
      <c r="A66" s="64" t="s">
        <v>678</v>
      </c>
      <c r="B66" s="65">
        <v>5.0</v>
      </c>
      <c r="C66" s="66">
        <v>1.0</v>
      </c>
      <c r="D66" s="66">
        <v>5.0</v>
      </c>
      <c r="E66" s="67"/>
      <c r="F66" s="6"/>
      <c r="G66" s="69"/>
    </row>
    <row r="67">
      <c r="A67" s="64" t="s">
        <v>202</v>
      </c>
      <c r="B67" s="65">
        <v>1.0</v>
      </c>
      <c r="C67" s="66">
        <v>3.0</v>
      </c>
      <c r="D67" s="66">
        <v>9.0</v>
      </c>
      <c r="E67" s="74"/>
      <c r="F67" s="6"/>
      <c r="G67" s="69"/>
    </row>
    <row r="68">
      <c r="A68" s="64" t="s">
        <v>213</v>
      </c>
      <c r="B68" s="65">
        <v>1.0</v>
      </c>
      <c r="C68" s="66">
        <v>2.0</v>
      </c>
      <c r="D68" s="66">
        <v>4.0</v>
      </c>
      <c r="E68" s="74"/>
      <c r="F68" s="6"/>
      <c r="G68" s="69"/>
    </row>
    <row r="69">
      <c r="A69" s="64" t="s">
        <v>30</v>
      </c>
      <c r="B69" s="65">
        <v>1.0</v>
      </c>
      <c r="C69" s="66">
        <v>1.0</v>
      </c>
      <c r="D69" s="66">
        <v>1.0</v>
      </c>
      <c r="E69" s="74"/>
      <c r="F69" s="6"/>
      <c r="G69" s="69"/>
    </row>
    <row r="70">
      <c r="A70" s="64" t="s">
        <v>679</v>
      </c>
      <c r="B70" s="65">
        <v>3.0</v>
      </c>
      <c r="C70" s="66">
        <v>2.0</v>
      </c>
      <c r="D70" s="66">
        <v>12.0</v>
      </c>
      <c r="E70" s="74"/>
      <c r="F70" s="6"/>
    </row>
    <row r="71">
      <c r="A71" s="64" t="s">
        <v>680</v>
      </c>
      <c r="B71" s="65">
        <v>6.0</v>
      </c>
      <c r="C71" s="66">
        <v>1.0</v>
      </c>
      <c r="D71" s="66">
        <v>6.0</v>
      </c>
      <c r="E71" s="74"/>
      <c r="F71" s="6"/>
    </row>
    <row r="72">
      <c r="A72" s="64" t="s">
        <v>68</v>
      </c>
      <c r="B72" s="65">
        <v>1.0</v>
      </c>
      <c r="C72" s="66">
        <v>1.0</v>
      </c>
      <c r="D72" s="66">
        <v>1.0</v>
      </c>
      <c r="E72" s="64" t="s">
        <v>681</v>
      </c>
      <c r="F72" s="6"/>
    </row>
    <row r="73">
      <c r="A73" s="64" t="s">
        <v>682</v>
      </c>
      <c r="B73" s="65">
        <v>1.0</v>
      </c>
      <c r="C73" s="66">
        <v>1.0</v>
      </c>
      <c r="D73" s="66">
        <v>1.0</v>
      </c>
      <c r="E73" s="74"/>
      <c r="F73" s="6"/>
    </row>
    <row r="74">
      <c r="A74" s="64" t="s">
        <v>683</v>
      </c>
      <c r="B74" s="65">
        <v>14.0</v>
      </c>
      <c r="C74" s="66">
        <v>1.0</v>
      </c>
      <c r="D74" s="66">
        <v>14.0</v>
      </c>
      <c r="E74" s="74"/>
      <c r="F74" s="6"/>
    </row>
    <row r="75">
      <c r="A75" s="64" t="s">
        <v>684</v>
      </c>
      <c r="B75" s="65">
        <v>2.0</v>
      </c>
      <c r="C75" s="66">
        <v>1.0</v>
      </c>
      <c r="D75" s="66">
        <v>2.0</v>
      </c>
      <c r="E75" s="74"/>
      <c r="F75" s="6"/>
    </row>
    <row r="76">
      <c r="A76" s="64" t="s">
        <v>685</v>
      </c>
      <c r="B76" s="65">
        <v>6.0</v>
      </c>
      <c r="C76" s="66">
        <v>1.0</v>
      </c>
      <c r="D76" s="66">
        <v>6.0</v>
      </c>
      <c r="E76" s="74"/>
      <c r="F76" s="6"/>
    </row>
    <row r="77">
      <c r="A77" s="64" t="s">
        <v>225</v>
      </c>
      <c r="B77" s="65">
        <v>4.0</v>
      </c>
      <c r="C77" s="66">
        <v>1.0</v>
      </c>
      <c r="D77" s="66">
        <v>4.0</v>
      </c>
      <c r="E77" s="74"/>
      <c r="F77" s="6"/>
    </row>
    <row r="78">
      <c r="A78" s="64" t="s">
        <v>686</v>
      </c>
      <c r="B78" s="65">
        <v>1.0</v>
      </c>
      <c r="C78" s="66">
        <v>2.0</v>
      </c>
      <c r="D78" s="66">
        <v>4.0</v>
      </c>
      <c r="E78" s="64" t="s">
        <v>687</v>
      </c>
      <c r="F78" s="6"/>
    </row>
    <row r="79">
      <c r="A79" s="64" t="s">
        <v>506</v>
      </c>
      <c r="B79" s="65">
        <v>1.0</v>
      </c>
      <c r="C79" s="66">
        <v>2.0</v>
      </c>
      <c r="D79" s="66">
        <v>4.0</v>
      </c>
      <c r="E79" s="64" t="s">
        <v>688</v>
      </c>
      <c r="F79" s="6"/>
    </row>
    <row r="80">
      <c r="A80" s="64" t="s">
        <v>689</v>
      </c>
      <c r="B80" s="65">
        <v>1.0</v>
      </c>
      <c r="C80" s="66">
        <v>1.0</v>
      </c>
      <c r="D80" s="66">
        <v>1.0</v>
      </c>
      <c r="E80" s="64" t="s">
        <v>690</v>
      </c>
      <c r="F80" s="6"/>
    </row>
    <row r="81">
      <c r="A81" s="64" t="s">
        <v>691</v>
      </c>
      <c r="B81" s="65">
        <v>1.0</v>
      </c>
      <c r="C81" s="66">
        <v>3.0</v>
      </c>
      <c r="D81" s="66">
        <v>9.0</v>
      </c>
      <c r="E81" s="64" t="s">
        <v>692</v>
      </c>
      <c r="F81" s="6"/>
    </row>
    <row r="82">
      <c r="A82" s="64" t="s">
        <v>693</v>
      </c>
      <c r="B82" s="65">
        <v>1.0</v>
      </c>
      <c r="C82" s="66">
        <v>2.0</v>
      </c>
      <c r="D82" s="66">
        <v>4.0</v>
      </c>
      <c r="E82" s="74"/>
      <c r="F82" s="6"/>
    </row>
    <row r="83">
      <c r="A83" s="64" t="s">
        <v>167</v>
      </c>
      <c r="B83" s="65">
        <v>4.0</v>
      </c>
      <c r="C83" s="66">
        <v>1.0</v>
      </c>
      <c r="D83" s="66">
        <v>4.0</v>
      </c>
      <c r="E83" s="74"/>
      <c r="F83" s="6"/>
    </row>
    <row r="84">
      <c r="A84" s="64" t="s">
        <v>160</v>
      </c>
      <c r="B84" s="65">
        <v>6.0</v>
      </c>
      <c r="C84" s="66">
        <v>1.0</v>
      </c>
      <c r="D84" s="66">
        <v>6.0</v>
      </c>
      <c r="E84" s="74"/>
      <c r="F84" s="6"/>
    </row>
    <row r="85">
      <c r="A85" s="64" t="s">
        <v>379</v>
      </c>
      <c r="B85" s="65">
        <v>1.0</v>
      </c>
      <c r="C85" s="66">
        <v>2.0</v>
      </c>
      <c r="D85" s="66">
        <v>4.0</v>
      </c>
      <c r="E85" s="74"/>
      <c r="F85" s="6"/>
    </row>
    <row r="86">
      <c r="A86" s="64" t="s">
        <v>694</v>
      </c>
      <c r="B86" s="65">
        <v>5.0</v>
      </c>
      <c r="C86" s="66">
        <v>1.0</v>
      </c>
      <c r="D86" s="66">
        <v>5.0</v>
      </c>
      <c r="E86" s="74"/>
      <c r="F86" s="6"/>
    </row>
    <row r="87">
      <c r="A87" s="64" t="s">
        <v>695</v>
      </c>
      <c r="B87" s="65">
        <v>1.0</v>
      </c>
      <c r="C87" s="66">
        <v>1.0</v>
      </c>
      <c r="D87" s="66">
        <v>1.0</v>
      </c>
      <c r="E87" s="64" t="s">
        <v>696</v>
      </c>
      <c r="F87" s="6"/>
    </row>
    <row r="88">
      <c r="A88" s="64" t="s">
        <v>697</v>
      </c>
      <c r="B88" s="65">
        <v>1.0</v>
      </c>
      <c r="C88" s="66">
        <v>1.0</v>
      </c>
      <c r="D88" s="66">
        <v>1.0</v>
      </c>
      <c r="E88" s="64" t="s">
        <v>698</v>
      </c>
      <c r="F88" s="6"/>
    </row>
    <row r="89">
      <c r="A89" s="64" t="s">
        <v>699</v>
      </c>
      <c r="B89" s="65">
        <v>1.0</v>
      </c>
      <c r="C89" s="66">
        <v>1.0</v>
      </c>
      <c r="D89" s="66">
        <v>1.0</v>
      </c>
      <c r="E89" s="64" t="s">
        <v>700</v>
      </c>
      <c r="F89" s="6"/>
    </row>
    <row r="90">
      <c r="A90" s="64" t="s">
        <v>701</v>
      </c>
      <c r="B90" s="65">
        <v>1.0</v>
      </c>
      <c r="C90" s="66">
        <v>1.0</v>
      </c>
      <c r="D90" s="66">
        <v>1.0</v>
      </c>
      <c r="E90" s="64" t="s">
        <v>702</v>
      </c>
      <c r="F90" s="6"/>
    </row>
    <row r="91">
      <c r="A91" s="64" t="s">
        <v>703</v>
      </c>
      <c r="B91" s="65">
        <v>1.0</v>
      </c>
      <c r="C91" s="66">
        <v>1.0</v>
      </c>
      <c r="D91" s="66">
        <v>1.0</v>
      </c>
      <c r="E91" s="64" t="s">
        <v>704</v>
      </c>
      <c r="F91" s="6"/>
    </row>
    <row r="92">
      <c r="A92" s="64" t="s">
        <v>705</v>
      </c>
      <c r="B92" s="65">
        <v>1.0</v>
      </c>
      <c r="C92" s="66">
        <v>1.0</v>
      </c>
      <c r="D92" s="66">
        <v>1.0</v>
      </c>
      <c r="E92" s="74"/>
      <c r="F92" s="6"/>
    </row>
    <row r="93">
      <c r="A93" s="64" t="s">
        <v>706</v>
      </c>
      <c r="B93" s="65">
        <v>1.0</v>
      </c>
      <c r="C93" s="66">
        <v>1.0</v>
      </c>
      <c r="D93" s="66">
        <v>1.0</v>
      </c>
      <c r="E93" s="64" t="s">
        <v>707</v>
      </c>
      <c r="F93" s="6"/>
    </row>
    <row r="94">
      <c r="A94" s="64" t="s">
        <v>708</v>
      </c>
      <c r="B94" s="65">
        <v>1.0</v>
      </c>
      <c r="C94" s="66">
        <v>1.0</v>
      </c>
      <c r="D94" s="66">
        <v>1.0</v>
      </c>
      <c r="E94" s="64" t="s">
        <v>709</v>
      </c>
      <c r="F94" s="6"/>
    </row>
    <row r="95">
      <c r="A95" s="64" t="s">
        <v>710</v>
      </c>
      <c r="B95" s="65">
        <v>1.0</v>
      </c>
      <c r="C95" s="66">
        <v>1.0</v>
      </c>
      <c r="D95" s="66">
        <v>1.0</v>
      </c>
      <c r="E95" s="64" t="s">
        <v>711</v>
      </c>
      <c r="F95" s="6"/>
    </row>
    <row r="96">
      <c r="A96" s="64" t="s">
        <v>587</v>
      </c>
      <c r="B96" s="65">
        <v>1.0</v>
      </c>
      <c r="C96" s="66">
        <v>1.0</v>
      </c>
      <c r="D96" s="66">
        <v>1.0</v>
      </c>
      <c r="E96" s="64" t="s">
        <v>712</v>
      </c>
      <c r="F96" s="6"/>
    </row>
    <row r="97">
      <c r="A97" s="64" t="s">
        <v>713</v>
      </c>
      <c r="B97" s="65">
        <v>1.0</v>
      </c>
      <c r="C97" s="66">
        <v>1.0</v>
      </c>
      <c r="D97" s="66">
        <v>1.0</v>
      </c>
      <c r="E97" s="74"/>
      <c r="F97" s="6"/>
    </row>
    <row r="98">
      <c r="A98" s="64" t="s">
        <v>271</v>
      </c>
      <c r="B98" s="65">
        <v>1.0</v>
      </c>
      <c r="C98" s="66">
        <v>1.0</v>
      </c>
      <c r="D98" s="66">
        <v>1.0</v>
      </c>
      <c r="E98" s="64" t="s">
        <v>714</v>
      </c>
      <c r="F98" s="6"/>
    </row>
    <row r="99">
      <c r="A99" s="64" t="s">
        <v>715</v>
      </c>
      <c r="B99" s="65">
        <v>7.0</v>
      </c>
      <c r="C99" s="66">
        <v>1.0</v>
      </c>
      <c r="D99" s="66">
        <v>7.0</v>
      </c>
      <c r="E99" s="74"/>
      <c r="F99" s="6"/>
      <c r="G99" s="69"/>
    </row>
    <row r="100">
      <c r="A100" s="64" t="s">
        <v>716</v>
      </c>
      <c r="B100" s="65">
        <v>1.0</v>
      </c>
      <c r="C100" s="66">
        <v>1.0</v>
      </c>
      <c r="D100" s="66">
        <v>1.0</v>
      </c>
      <c r="E100" s="74"/>
      <c r="F100" s="6"/>
      <c r="G100" s="69"/>
    </row>
    <row r="101">
      <c r="A101" s="64" t="s">
        <v>717</v>
      </c>
      <c r="B101" s="65">
        <v>1.0</v>
      </c>
      <c r="C101" s="66">
        <v>1.0</v>
      </c>
      <c r="D101" s="66">
        <v>1.0</v>
      </c>
      <c r="E101" s="64" t="s">
        <v>718</v>
      </c>
      <c r="F101" s="6"/>
      <c r="G101" s="69"/>
    </row>
    <row r="102">
      <c r="A102" s="64" t="s">
        <v>719</v>
      </c>
      <c r="B102" s="65">
        <v>5.0</v>
      </c>
      <c r="C102" s="66">
        <v>2.0</v>
      </c>
      <c r="D102" s="66">
        <v>20.0</v>
      </c>
      <c r="E102" s="74"/>
      <c r="F102" s="6"/>
      <c r="G102" s="69"/>
    </row>
    <row r="103">
      <c r="A103" s="64" t="s">
        <v>720</v>
      </c>
      <c r="B103" s="65">
        <v>1.0</v>
      </c>
      <c r="C103" s="66">
        <v>1.0</v>
      </c>
      <c r="D103" s="66">
        <v>1.0</v>
      </c>
      <c r="E103" s="64" t="s">
        <v>721</v>
      </c>
      <c r="F103" s="6"/>
      <c r="G103" s="69"/>
    </row>
    <row r="104">
      <c r="A104" s="64" t="s">
        <v>722</v>
      </c>
      <c r="B104" s="65">
        <v>1.0</v>
      </c>
      <c r="C104" s="66">
        <v>1.0</v>
      </c>
      <c r="D104" s="66">
        <v>1.0</v>
      </c>
      <c r="E104" s="74"/>
      <c r="F104" s="6"/>
      <c r="G104" s="76"/>
    </row>
    <row r="105">
      <c r="A105" s="64" t="s">
        <v>723</v>
      </c>
      <c r="B105" s="65">
        <v>1.0</v>
      </c>
      <c r="C105" s="66">
        <v>1.0</v>
      </c>
      <c r="D105" s="66">
        <v>1.0</v>
      </c>
      <c r="E105" s="74"/>
      <c r="F105" s="6"/>
      <c r="G105" s="76"/>
    </row>
    <row r="106">
      <c r="A106" s="64" t="s">
        <v>724</v>
      </c>
      <c r="B106" s="65">
        <v>1.0</v>
      </c>
      <c r="C106" s="66">
        <v>1.0</v>
      </c>
      <c r="D106" s="66">
        <v>1.0</v>
      </c>
      <c r="E106" s="74"/>
      <c r="F106" s="6"/>
      <c r="G106" s="76"/>
    </row>
    <row r="107">
      <c r="A107" s="64" t="s">
        <v>725</v>
      </c>
      <c r="B107" s="65">
        <v>5.0</v>
      </c>
      <c r="C107" s="66">
        <v>1.0</v>
      </c>
      <c r="D107" s="66">
        <v>5.0</v>
      </c>
      <c r="E107" s="74"/>
      <c r="F107" s="6"/>
      <c r="G107" s="76"/>
    </row>
    <row r="108">
      <c r="A108" s="64" t="s">
        <v>726</v>
      </c>
      <c r="B108" s="65">
        <v>3.0</v>
      </c>
      <c r="C108" s="66">
        <v>1.0</v>
      </c>
      <c r="D108" s="66">
        <v>3.0</v>
      </c>
      <c r="E108" s="74"/>
      <c r="F108" s="6"/>
      <c r="G108" s="76"/>
    </row>
    <row r="109">
      <c r="A109" s="64" t="s">
        <v>479</v>
      </c>
      <c r="B109" s="65">
        <v>1.0</v>
      </c>
      <c r="C109" s="66">
        <v>2.0</v>
      </c>
      <c r="D109" s="66">
        <v>4.0</v>
      </c>
      <c r="E109" s="64" t="s">
        <v>727</v>
      </c>
      <c r="F109" s="6"/>
      <c r="G109" s="76"/>
    </row>
    <row r="110">
      <c r="A110" s="64" t="s">
        <v>728</v>
      </c>
      <c r="B110" s="65">
        <v>1.0</v>
      </c>
      <c r="C110" s="66">
        <v>1.0</v>
      </c>
      <c r="D110" s="66">
        <v>1.0</v>
      </c>
      <c r="E110" s="74"/>
      <c r="F110" s="6"/>
      <c r="G110" s="76"/>
    </row>
    <row r="111">
      <c r="A111" s="64" t="s">
        <v>319</v>
      </c>
      <c r="B111" s="65">
        <v>6.0</v>
      </c>
      <c r="C111" s="66">
        <v>1.0</v>
      </c>
      <c r="D111" s="66">
        <v>6.0</v>
      </c>
      <c r="E111" s="74"/>
      <c r="F111" s="6"/>
      <c r="G111" s="76"/>
    </row>
    <row r="112">
      <c r="A112" s="64" t="s">
        <v>729</v>
      </c>
      <c r="B112" s="65">
        <v>3.0</v>
      </c>
      <c r="C112" s="66">
        <v>1.0</v>
      </c>
      <c r="D112" s="66">
        <v>3.0</v>
      </c>
      <c r="E112" s="74"/>
      <c r="F112" s="6"/>
      <c r="G112" s="76"/>
    </row>
    <row r="113">
      <c r="A113" s="64" t="s">
        <v>730</v>
      </c>
      <c r="B113" s="65">
        <v>1.0</v>
      </c>
      <c r="C113" s="66">
        <v>3.0</v>
      </c>
      <c r="D113" s="66">
        <v>9.0</v>
      </c>
      <c r="E113" s="64" t="s">
        <v>731</v>
      </c>
      <c r="F113" s="6"/>
      <c r="G113" s="76"/>
    </row>
    <row r="114">
      <c r="A114" s="64" t="s">
        <v>526</v>
      </c>
      <c r="B114" s="65">
        <v>1.0</v>
      </c>
      <c r="C114" s="66">
        <v>1.0</v>
      </c>
      <c r="D114" s="66">
        <v>1.0</v>
      </c>
      <c r="E114" s="64" t="s">
        <v>732</v>
      </c>
      <c r="F114" s="6"/>
      <c r="G114" s="76"/>
    </row>
    <row r="115">
      <c r="A115" s="64" t="s">
        <v>733</v>
      </c>
      <c r="B115" s="65">
        <v>1.0</v>
      </c>
      <c r="C115" s="66">
        <v>2.0</v>
      </c>
      <c r="D115" s="66">
        <v>4.0</v>
      </c>
      <c r="E115" s="64" t="s">
        <v>734</v>
      </c>
      <c r="F115" s="6"/>
      <c r="G115" s="76"/>
    </row>
    <row r="116">
      <c r="A116" s="64" t="s">
        <v>735</v>
      </c>
      <c r="B116" s="65">
        <v>1.0</v>
      </c>
      <c r="C116" s="66">
        <v>1.0</v>
      </c>
      <c r="D116" s="66">
        <v>1.0</v>
      </c>
      <c r="E116" s="64" t="s">
        <v>736</v>
      </c>
      <c r="F116" s="6"/>
      <c r="G116" s="76"/>
    </row>
    <row r="117">
      <c r="A117" s="64" t="s">
        <v>737</v>
      </c>
      <c r="B117" s="65">
        <v>1.0</v>
      </c>
      <c r="C117" s="66">
        <v>1.0</v>
      </c>
      <c r="D117" s="66">
        <v>1.0</v>
      </c>
      <c r="E117" s="64" t="s">
        <v>738</v>
      </c>
      <c r="F117" s="6"/>
      <c r="G117" s="76"/>
    </row>
    <row r="118">
      <c r="A118" s="64" t="s">
        <v>739</v>
      </c>
      <c r="B118" s="65">
        <v>1.0</v>
      </c>
      <c r="C118" s="66">
        <v>1.0</v>
      </c>
      <c r="D118" s="66">
        <v>1.0</v>
      </c>
      <c r="E118" s="64" t="s">
        <v>740</v>
      </c>
      <c r="F118" s="6"/>
      <c r="G118" s="76"/>
    </row>
    <row r="119">
      <c r="A119" s="64" t="s">
        <v>741</v>
      </c>
      <c r="B119" s="65">
        <v>1.0</v>
      </c>
      <c r="C119" s="66">
        <v>1.0</v>
      </c>
      <c r="D119" s="66">
        <v>1.0</v>
      </c>
      <c r="E119" s="64" t="s">
        <v>742</v>
      </c>
      <c r="F119" s="6"/>
      <c r="G119" s="76"/>
    </row>
    <row r="120">
      <c r="A120" s="64" t="s">
        <v>743</v>
      </c>
      <c r="B120" s="65">
        <v>1.0</v>
      </c>
      <c r="C120" s="66">
        <v>1.0</v>
      </c>
      <c r="D120" s="66">
        <v>1.0</v>
      </c>
      <c r="E120" s="64" t="s">
        <v>744</v>
      </c>
      <c r="F120" s="6"/>
      <c r="G120" s="76"/>
    </row>
    <row r="121">
      <c r="A121" s="64" t="s">
        <v>745</v>
      </c>
      <c r="B121" s="65">
        <v>1.0</v>
      </c>
      <c r="C121" s="66">
        <v>1.0</v>
      </c>
      <c r="D121" s="66">
        <v>1.0</v>
      </c>
      <c r="E121" s="64" t="s">
        <v>746</v>
      </c>
      <c r="F121" s="6"/>
      <c r="G121" s="76"/>
    </row>
    <row r="122">
      <c r="A122" s="64" t="s">
        <v>747</v>
      </c>
      <c r="B122" s="65">
        <v>1.0</v>
      </c>
      <c r="C122" s="66">
        <v>1.0</v>
      </c>
      <c r="D122" s="66">
        <v>1.0</v>
      </c>
      <c r="E122" s="64" t="s">
        <v>748</v>
      </c>
      <c r="F122" s="6"/>
      <c r="G122" s="76"/>
    </row>
    <row r="123">
      <c r="A123" s="64" t="s">
        <v>749</v>
      </c>
      <c r="B123" s="65">
        <v>1.0</v>
      </c>
      <c r="C123" s="66">
        <v>2.0</v>
      </c>
      <c r="D123" s="66">
        <v>4.0</v>
      </c>
      <c r="E123" s="64" t="s">
        <v>750</v>
      </c>
      <c r="F123" s="6"/>
      <c r="G123" s="76"/>
    </row>
    <row r="124">
      <c r="A124" s="64" t="s">
        <v>751</v>
      </c>
      <c r="B124" s="65">
        <v>1.0</v>
      </c>
      <c r="C124" s="66">
        <v>1.0</v>
      </c>
      <c r="D124" s="66">
        <v>1.0</v>
      </c>
      <c r="E124" s="64" t="s">
        <v>752</v>
      </c>
      <c r="F124" s="6"/>
      <c r="G124" s="76"/>
    </row>
    <row r="125">
      <c r="A125" s="64" t="s">
        <v>753</v>
      </c>
      <c r="B125" s="65">
        <v>1.0</v>
      </c>
      <c r="C125" s="66">
        <v>1.0</v>
      </c>
      <c r="D125" s="66">
        <v>1.0</v>
      </c>
      <c r="E125" s="64" t="s">
        <v>754</v>
      </c>
      <c r="F125" s="6"/>
      <c r="G125" s="76"/>
    </row>
    <row r="126">
      <c r="A126" s="64" t="s">
        <v>755</v>
      </c>
      <c r="B126" s="65">
        <v>4.0</v>
      </c>
      <c r="C126" s="66">
        <v>1.0</v>
      </c>
      <c r="D126" s="66">
        <v>4.0</v>
      </c>
      <c r="E126" s="74"/>
      <c r="F126" s="6"/>
      <c r="G126" s="76"/>
    </row>
    <row r="127">
      <c r="A127" s="64" t="s">
        <v>756</v>
      </c>
      <c r="B127" s="65">
        <v>1.0</v>
      </c>
      <c r="C127" s="66">
        <v>1.0</v>
      </c>
      <c r="D127" s="66">
        <v>1.0</v>
      </c>
      <c r="E127" s="64" t="s">
        <v>757</v>
      </c>
      <c r="F127" s="6"/>
      <c r="G127" s="76"/>
    </row>
    <row r="128">
      <c r="A128" s="64" t="s">
        <v>758</v>
      </c>
      <c r="B128" s="65">
        <v>2.0</v>
      </c>
      <c r="C128" s="66">
        <v>1.0</v>
      </c>
      <c r="D128" s="66">
        <v>2.0</v>
      </c>
      <c r="E128" s="74"/>
      <c r="F128" s="6"/>
      <c r="G128" s="76"/>
    </row>
    <row r="129">
      <c r="A129" s="64" t="s">
        <v>759</v>
      </c>
      <c r="B129" s="65">
        <v>1.0</v>
      </c>
      <c r="C129" s="66">
        <v>1.0</v>
      </c>
      <c r="D129" s="66">
        <v>1.0</v>
      </c>
      <c r="E129" s="64" t="s">
        <v>760</v>
      </c>
      <c r="F129" s="6"/>
      <c r="G129" s="76"/>
    </row>
    <row r="130">
      <c r="A130" s="64" t="s">
        <v>209</v>
      </c>
      <c r="B130" s="65">
        <v>1.0</v>
      </c>
      <c r="C130" s="66">
        <v>1.0</v>
      </c>
      <c r="D130" s="66">
        <v>1.0</v>
      </c>
      <c r="E130" s="64" t="s">
        <v>761</v>
      </c>
      <c r="F130" s="6"/>
      <c r="G130" s="69"/>
    </row>
    <row r="131">
      <c r="A131" s="64" t="s">
        <v>533</v>
      </c>
      <c r="B131" s="65">
        <v>1.0</v>
      </c>
      <c r="C131" s="66">
        <v>2.0</v>
      </c>
      <c r="D131" s="66">
        <v>4.0</v>
      </c>
      <c r="E131" s="64" t="s">
        <v>762</v>
      </c>
      <c r="F131" s="6"/>
    </row>
    <row r="132">
      <c r="A132" s="64" t="s">
        <v>763</v>
      </c>
      <c r="B132" s="65">
        <v>1.0</v>
      </c>
      <c r="C132" s="66">
        <v>1.0</v>
      </c>
      <c r="D132" s="66">
        <v>1.0</v>
      </c>
      <c r="E132" s="74"/>
      <c r="F132" s="6"/>
      <c r="G132" s="69"/>
    </row>
    <row r="133">
      <c r="A133" s="64" t="s">
        <v>764</v>
      </c>
      <c r="B133" s="65">
        <v>1.0</v>
      </c>
      <c r="C133" s="66">
        <v>1.0</v>
      </c>
      <c r="D133" s="66">
        <v>1.0</v>
      </c>
      <c r="E133" s="64" t="s">
        <v>620</v>
      </c>
      <c r="F133" s="6"/>
    </row>
    <row r="134">
      <c r="A134" s="64" t="s">
        <v>765</v>
      </c>
      <c r="B134" s="65">
        <v>1.0</v>
      </c>
      <c r="C134" s="66">
        <v>1.0</v>
      </c>
      <c r="D134" s="66">
        <v>1.0</v>
      </c>
      <c r="E134" s="64" t="s">
        <v>766</v>
      </c>
      <c r="F134" s="6"/>
      <c r="G134" s="69"/>
    </row>
    <row r="135">
      <c r="A135" s="64" t="s">
        <v>767</v>
      </c>
      <c r="B135" s="65">
        <v>1.0</v>
      </c>
      <c r="C135" s="66">
        <v>1.0</v>
      </c>
      <c r="D135" s="66">
        <v>1.0</v>
      </c>
      <c r="E135" s="64" t="s">
        <v>768</v>
      </c>
      <c r="F135" s="6"/>
      <c r="G135" s="69"/>
    </row>
    <row r="136">
      <c r="A136" s="64" t="s">
        <v>769</v>
      </c>
      <c r="B136" s="65">
        <v>1.0</v>
      </c>
      <c r="C136" s="66">
        <v>1.0</v>
      </c>
      <c r="D136" s="66">
        <v>1.0</v>
      </c>
      <c r="E136" s="64" t="s">
        <v>768</v>
      </c>
      <c r="F136" s="6"/>
      <c r="G136" s="69"/>
    </row>
    <row r="137">
      <c r="A137" s="64" t="s">
        <v>770</v>
      </c>
      <c r="B137" s="65">
        <v>2.0</v>
      </c>
      <c r="C137" s="66">
        <v>1.0</v>
      </c>
      <c r="D137" s="66">
        <v>2.0</v>
      </c>
      <c r="E137" s="74"/>
      <c r="F137" s="6"/>
      <c r="G137" s="69"/>
    </row>
    <row r="138">
      <c r="A138" s="64" t="s">
        <v>771</v>
      </c>
      <c r="B138" s="65">
        <v>1.0</v>
      </c>
      <c r="C138" s="66">
        <v>1.0</v>
      </c>
      <c r="D138" s="66">
        <v>1.0</v>
      </c>
      <c r="E138" s="64" t="s">
        <v>620</v>
      </c>
      <c r="F138" s="6"/>
      <c r="G138" s="69"/>
    </row>
    <row r="139">
      <c r="A139" s="64" t="s">
        <v>772</v>
      </c>
      <c r="B139" s="65">
        <v>1.0</v>
      </c>
      <c r="C139" s="66">
        <v>2.0</v>
      </c>
      <c r="D139" s="66">
        <v>4.0</v>
      </c>
      <c r="E139" s="64" t="s">
        <v>773</v>
      </c>
      <c r="F139" s="6"/>
    </row>
    <row r="140">
      <c r="A140" s="64" t="s">
        <v>774</v>
      </c>
      <c r="B140" s="65">
        <v>1.0</v>
      </c>
      <c r="C140" s="66">
        <v>1.0</v>
      </c>
      <c r="D140" s="66">
        <v>1.0</v>
      </c>
      <c r="E140" s="74"/>
      <c r="F140" s="6"/>
    </row>
    <row r="141">
      <c r="A141" s="64" t="s">
        <v>775</v>
      </c>
      <c r="B141" s="65">
        <v>1.0</v>
      </c>
      <c r="C141" s="66">
        <v>1.0</v>
      </c>
      <c r="D141" s="66">
        <v>1.0</v>
      </c>
      <c r="E141" s="64" t="s">
        <v>768</v>
      </c>
      <c r="F141" s="6"/>
    </row>
    <row r="142">
      <c r="A142" s="64" t="s">
        <v>776</v>
      </c>
      <c r="B142" s="65">
        <v>6.0</v>
      </c>
      <c r="C142" s="66">
        <v>1.0</v>
      </c>
      <c r="D142" s="66">
        <v>6.0</v>
      </c>
      <c r="E142" s="74"/>
      <c r="F142" s="6"/>
    </row>
    <row r="143">
      <c r="A143" s="64" t="s">
        <v>777</v>
      </c>
      <c r="B143" s="65">
        <v>1.0</v>
      </c>
      <c r="C143" s="66">
        <v>1.0</v>
      </c>
      <c r="D143" s="66">
        <v>1.0</v>
      </c>
      <c r="E143" s="64" t="s">
        <v>698</v>
      </c>
      <c r="F143" s="6"/>
    </row>
    <row r="144">
      <c r="A144" s="64" t="s">
        <v>220</v>
      </c>
      <c r="B144" s="65">
        <v>1.0</v>
      </c>
      <c r="C144" s="66">
        <v>1.0</v>
      </c>
      <c r="D144" s="66">
        <v>1.0</v>
      </c>
      <c r="E144" s="64" t="s">
        <v>702</v>
      </c>
      <c r="F144" s="6"/>
    </row>
    <row r="145">
      <c r="A145" s="64" t="s">
        <v>778</v>
      </c>
      <c r="B145" s="65">
        <v>1.0</v>
      </c>
      <c r="C145" s="66">
        <v>1.0</v>
      </c>
      <c r="D145" s="66">
        <v>1.0</v>
      </c>
      <c r="E145" s="64" t="s">
        <v>779</v>
      </c>
      <c r="F145" s="6"/>
    </row>
    <row r="146">
      <c r="A146" s="64" t="s">
        <v>186</v>
      </c>
      <c r="B146" s="65">
        <v>1.0</v>
      </c>
      <c r="C146" s="66">
        <v>2.0</v>
      </c>
      <c r="D146" s="66">
        <v>4.0</v>
      </c>
      <c r="E146" s="74"/>
      <c r="F146" s="6"/>
    </row>
    <row r="147">
      <c r="A147" s="64" t="s">
        <v>80</v>
      </c>
      <c r="B147" s="65">
        <v>1.0</v>
      </c>
      <c r="C147" s="66">
        <v>2.0</v>
      </c>
      <c r="D147" s="66">
        <v>4.0</v>
      </c>
      <c r="E147" s="74"/>
      <c r="F147" s="6"/>
    </row>
    <row r="148">
      <c r="A148" s="64" t="s">
        <v>780</v>
      </c>
      <c r="B148" s="65">
        <v>2.0</v>
      </c>
      <c r="C148" s="66">
        <v>2.0</v>
      </c>
      <c r="D148" s="66">
        <v>8.0</v>
      </c>
      <c r="E148" s="74"/>
      <c r="F148" s="6"/>
    </row>
    <row r="149">
      <c r="A149" s="64" t="s">
        <v>781</v>
      </c>
      <c r="B149" s="65">
        <v>1.0</v>
      </c>
      <c r="C149" s="66">
        <v>1.0</v>
      </c>
      <c r="D149" s="66">
        <v>1.0</v>
      </c>
      <c r="E149" s="64" t="s">
        <v>782</v>
      </c>
      <c r="F149" s="6"/>
    </row>
    <row r="150">
      <c r="A150" s="64" t="s">
        <v>466</v>
      </c>
      <c r="B150" s="65">
        <v>1.0</v>
      </c>
      <c r="C150" s="66">
        <v>1.0</v>
      </c>
      <c r="D150" s="66">
        <v>1.0</v>
      </c>
      <c r="E150" s="64" t="s">
        <v>783</v>
      </c>
      <c r="F150" s="6"/>
    </row>
    <row r="151">
      <c r="A151" s="64" t="s">
        <v>784</v>
      </c>
      <c r="B151" s="65">
        <v>1.0</v>
      </c>
      <c r="C151" s="66">
        <v>1.0</v>
      </c>
      <c r="D151" s="66">
        <v>1.0</v>
      </c>
      <c r="E151" s="64" t="s">
        <v>785</v>
      </c>
      <c r="F151" s="6"/>
    </row>
    <row r="152">
      <c r="A152" s="64" t="s">
        <v>245</v>
      </c>
      <c r="B152" s="65">
        <v>1.0</v>
      </c>
      <c r="C152" s="66">
        <v>2.0</v>
      </c>
      <c r="D152" s="66">
        <v>4.0</v>
      </c>
      <c r="E152" s="74"/>
      <c r="F152" s="6"/>
    </row>
    <row r="153">
      <c r="A153" s="64" t="s">
        <v>280</v>
      </c>
      <c r="B153" s="65">
        <v>1.0</v>
      </c>
      <c r="C153" s="66">
        <v>2.0</v>
      </c>
      <c r="D153" s="66">
        <v>4.0</v>
      </c>
      <c r="E153" s="74"/>
      <c r="F153" s="6"/>
      <c r="G153" s="69"/>
    </row>
    <row r="154">
      <c r="A154" s="64" t="s">
        <v>103</v>
      </c>
      <c r="B154" s="65">
        <v>1.0</v>
      </c>
      <c r="C154" s="66">
        <v>2.0</v>
      </c>
      <c r="D154" s="66">
        <v>4.0</v>
      </c>
      <c r="E154" s="74"/>
      <c r="F154" s="6"/>
      <c r="G154" s="69"/>
    </row>
    <row r="155">
      <c r="A155" s="64" t="s">
        <v>786</v>
      </c>
      <c r="B155" s="65">
        <v>2.0</v>
      </c>
      <c r="C155" s="66">
        <v>2.0</v>
      </c>
      <c r="D155" s="66">
        <v>8.0</v>
      </c>
      <c r="E155" s="74"/>
      <c r="F155" s="6"/>
      <c r="G155" s="69"/>
    </row>
    <row r="156">
      <c r="A156" s="64" t="s">
        <v>787</v>
      </c>
      <c r="B156" s="65">
        <v>1.0</v>
      </c>
      <c r="C156" s="66">
        <v>1.0</v>
      </c>
      <c r="D156" s="66">
        <v>1.0</v>
      </c>
      <c r="E156" s="64" t="s">
        <v>768</v>
      </c>
      <c r="F156" s="6"/>
      <c r="G156" s="69"/>
    </row>
    <row r="157">
      <c r="A157" s="64" t="s">
        <v>788</v>
      </c>
      <c r="B157" s="65">
        <v>3.0</v>
      </c>
      <c r="C157" s="66">
        <v>1.0</v>
      </c>
      <c r="D157" s="66">
        <v>3.0</v>
      </c>
      <c r="E157" s="74"/>
      <c r="F157" s="6"/>
      <c r="G157" s="69"/>
    </row>
    <row r="158">
      <c r="A158" s="64" t="s">
        <v>789</v>
      </c>
      <c r="B158" s="65">
        <v>4.0</v>
      </c>
      <c r="C158" s="66">
        <v>1.0</v>
      </c>
      <c r="D158" s="66">
        <v>4.0</v>
      </c>
      <c r="E158" s="74"/>
      <c r="F158" s="6"/>
      <c r="G158" s="76"/>
    </row>
    <row r="159">
      <c r="A159" s="64" t="s">
        <v>545</v>
      </c>
      <c r="B159" s="65">
        <v>1.0</v>
      </c>
      <c r="C159" s="66">
        <v>4.0</v>
      </c>
      <c r="D159" s="66">
        <v>16.0</v>
      </c>
      <c r="E159" s="74"/>
      <c r="F159" s="6"/>
      <c r="G159" s="76"/>
    </row>
    <row r="160">
      <c r="A160" s="64" t="s">
        <v>790</v>
      </c>
      <c r="B160" s="65">
        <v>1.0</v>
      </c>
      <c r="C160" s="66">
        <v>1.0</v>
      </c>
      <c r="D160" s="66">
        <v>1.0</v>
      </c>
      <c r="E160" s="64" t="s">
        <v>791</v>
      </c>
      <c r="F160" s="6"/>
      <c r="G160" s="76"/>
    </row>
    <row r="161">
      <c r="A161" s="64" t="s">
        <v>792</v>
      </c>
      <c r="B161" s="65">
        <v>6.0</v>
      </c>
      <c r="C161" s="66">
        <v>1.0</v>
      </c>
      <c r="D161" s="66">
        <v>6.0</v>
      </c>
      <c r="E161" s="74"/>
      <c r="F161" s="6"/>
      <c r="G161" s="76"/>
    </row>
    <row r="162">
      <c r="A162" s="64" t="s">
        <v>793</v>
      </c>
      <c r="B162" s="65">
        <v>1.0</v>
      </c>
      <c r="C162" s="66">
        <v>1.0</v>
      </c>
      <c r="D162" s="66">
        <v>1.0</v>
      </c>
      <c r="E162" s="64" t="s">
        <v>794</v>
      </c>
      <c r="F162" s="6"/>
      <c r="G162" s="76"/>
    </row>
    <row r="163">
      <c r="A163" s="64" t="s">
        <v>795</v>
      </c>
      <c r="B163" s="65">
        <v>1.0</v>
      </c>
      <c r="C163" s="66">
        <v>2.0</v>
      </c>
      <c r="D163" s="66">
        <v>4.0</v>
      </c>
      <c r="E163" s="74"/>
      <c r="F163" s="6"/>
      <c r="G163" s="76"/>
    </row>
    <row r="164">
      <c r="A164" s="64" t="s">
        <v>796</v>
      </c>
      <c r="B164" s="65">
        <v>4.0</v>
      </c>
      <c r="C164" s="66">
        <v>1.0</v>
      </c>
      <c r="D164" s="66">
        <v>4.0</v>
      </c>
      <c r="E164" s="64" t="s">
        <v>768</v>
      </c>
      <c r="F164" s="6"/>
      <c r="G164" s="76"/>
    </row>
    <row r="165">
      <c r="A165" s="64" t="s">
        <v>547</v>
      </c>
      <c r="B165" s="65">
        <v>1.0</v>
      </c>
      <c r="C165" s="66">
        <v>3.0</v>
      </c>
      <c r="D165" s="66">
        <v>9.0</v>
      </c>
      <c r="E165" s="64" t="s">
        <v>797</v>
      </c>
      <c r="F165" s="6"/>
      <c r="G165" s="76"/>
    </row>
    <row r="166">
      <c r="A166" s="64" t="s">
        <v>124</v>
      </c>
      <c r="B166" s="65">
        <v>1.0</v>
      </c>
      <c r="C166" s="66">
        <v>1.0</v>
      </c>
      <c r="D166" s="66">
        <v>1.0</v>
      </c>
      <c r="E166" s="64" t="s">
        <v>798</v>
      </c>
      <c r="F166" s="6"/>
      <c r="G166" s="76"/>
    </row>
    <row r="167">
      <c r="A167" s="64" t="s">
        <v>799</v>
      </c>
      <c r="B167" s="65">
        <v>1.0</v>
      </c>
      <c r="C167" s="66">
        <v>1.0</v>
      </c>
      <c r="D167" s="66">
        <v>1.0</v>
      </c>
      <c r="E167" s="64" t="s">
        <v>800</v>
      </c>
      <c r="F167" s="6"/>
      <c r="G167" s="76"/>
    </row>
    <row r="168">
      <c r="A168" s="64" t="s">
        <v>350</v>
      </c>
      <c r="B168" s="65">
        <v>1.0</v>
      </c>
      <c r="C168" s="66">
        <v>1.0</v>
      </c>
      <c r="D168" s="66">
        <v>1.0</v>
      </c>
      <c r="E168" s="64" t="s">
        <v>801</v>
      </c>
      <c r="F168" s="6"/>
      <c r="G168" s="76"/>
    </row>
    <row r="169">
      <c r="A169" s="64" t="s">
        <v>802</v>
      </c>
      <c r="B169" s="65">
        <v>2.0</v>
      </c>
      <c r="C169" s="66">
        <v>2.0</v>
      </c>
      <c r="D169" s="66">
        <v>8.0</v>
      </c>
      <c r="E169" s="74"/>
      <c r="F169" s="6"/>
      <c r="G169" s="76"/>
    </row>
    <row r="170">
      <c r="A170" s="64" t="s">
        <v>803</v>
      </c>
      <c r="B170" s="65">
        <v>1.0</v>
      </c>
      <c r="C170" s="66">
        <v>1.0</v>
      </c>
      <c r="D170" s="66">
        <v>1.0</v>
      </c>
      <c r="E170" s="64" t="s">
        <v>804</v>
      </c>
      <c r="F170" s="6"/>
      <c r="G170" s="76"/>
    </row>
    <row r="171">
      <c r="A171" s="64" t="s">
        <v>805</v>
      </c>
      <c r="B171" s="65">
        <v>1.0</v>
      </c>
      <c r="C171" s="66">
        <v>1.0</v>
      </c>
      <c r="D171" s="66">
        <v>1.0</v>
      </c>
      <c r="E171" s="74"/>
      <c r="F171" s="6"/>
      <c r="G171" s="76"/>
    </row>
    <row r="172">
      <c r="A172" s="64" t="s">
        <v>806</v>
      </c>
      <c r="B172" s="65">
        <v>1.0</v>
      </c>
      <c r="C172" s="66">
        <v>1.0</v>
      </c>
      <c r="D172" s="66">
        <v>1.0</v>
      </c>
      <c r="E172" s="64" t="s">
        <v>698</v>
      </c>
      <c r="F172" s="6"/>
      <c r="G172" s="76"/>
    </row>
    <row r="173">
      <c r="A173" s="64" t="s">
        <v>807</v>
      </c>
      <c r="B173" s="65">
        <v>1.0</v>
      </c>
      <c r="C173" s="66">
        <v>1.0</v>
      </c>
      <c r="D173" s="66">
        <v>1.0</v>
      </c>
      <c r="E173" s="64" t="s">
        <v>603</v>
      </c>
      <c r="F173" s="6"/>
      <c r="G173" s="76"/>
    </row>
    <row r="174">
      <c r="A174" s="64" t="s">
        <v>300</v>
      </c>
      <c r="B174" s="65">
        <v>1.0</v>
      </c>
      <c r="C174" s="66">
        <v>2.0</v>
      </c>
      <c r="D174" s="66">
        <v>4.0</v>
      </c>
      <c r="E174" s="74"/>
      <c r="F174" s="6"/>
      <c r="G174" s="76"/>
    </row>
    <row r="175">
      <c r="A175" s="64" t="s">
        <v>808</v>
      </c>
      <c r="B175" s="65">
        <v>1.0</v>
      </c>
      <c r="C175" s="66">
        <v>1.0</v>
      </c>
      <c r="D175" s="66">
        <v>1.0</v>
      </c>
      <c r="E175" s="64" t="s">
        <v>809</v>
      </c>
      <c r="F175" s="6"/>
      <c r="G175" s="76"/>
    </row>
    <row r="176">
      <c r="A176" s="64" t="s">
        <v>810</v>
      </c>
      <c r="B176" s="65">
        <v>5.0</v>
      </c>
      <c r="C176" s="66">
        <v>2.0</v>
      </c>
      <c r="D176" s="66">
        <v>20.0</v>
      </c>
      <c r="E176" s="74"/>
      <c r="F176" s="6"/>
      <c r="G176" s="76"/>
    </row>
    <row r="177">
      <c r="A177" s="64" t="s">
        <v>811</v>
      </c>
      <c r="B177" s="65">
        <v>8.0</v>
      </c>
      <c r="C177" s="66">
        <v>1.0</v>
      </c>
      <c r="D177" s="66">
        <v>8.0</v>
      </c>
      <c r="E177" s="74"/>
      <c r="F177" s="6"/>
      <c r="G177" s="76"/>
    </row>
    <row r="178">
      <c r="A178" s="64" t="s">
        <v>812</v>
      </c>
      <c r="B178" s="65">
        <v>1.0</v>
      </c>
      <c r="C178" s="66">
        <v>1.0</v>
      </c>
      <c r="D178" s="66">
        <v>1.0</v>
      </c>
      <c r="E178" s="64" t="s">
        <v>813</v>
      </c>
      <c r="F178" s="6"/>
      <c r="G178" s="76"/>
    </row>
    <row r="179">
      <c r="A179" s="64" t="s">
        <v>814</v>
      </c>
      <c r="B179" s="65">
        <v>1.0</v>
      </c>
      <c r="C179" s="66">
        <v>1.0</v>
      </c>
      <c r="D179" s="66">
        <v>1.0</v>
      </c>
      <c r="E179" s="64" t="s">
        <v>815</v>
      </c>
      <c r="F179" s="6"/>
      <c r="G179" s="76"/>
    </row>
    <row r="180">
      <c r="A180" s="64" t="s">
        <v>816</v>
      </c>
      <c r="B180" s="65">
        <v>6.0</v>
      </c>
      <c r="C180" s="66">
        <v>1.0</v>
      </c>
      <c r="D180" s="66">
        <v>6.0</v>
      </c>
      <c r="E180" s="74"/>
      <c r="F180" s="6"/>
      <c r="G180" s="76"/>
    </row>
    <row r="181">
      <c r="A181" s="64" t="s">
        <v>817</v>
      </c>
      <c r="B181" s="65">
        <v>12.0</v>
      </c>
      <c r="C181" s="66">
        <v>1.0</v>
      </c>
      <c r="D181" s="66">
        <v>12.0</v>
      </c>
      <c r="E181" s="74"/>
      <c r="F181" s="6"/>
      <c r="G181" s="76"/>
    </row>
    <row r="182">
      <c r="A182" s="64" t="s">
        <v>818</v>
      </c>
      <c r="B182" s="65">
        <v>1.0</v>
      </c>
      <c r="C182" s="66">
        <v>1.0</v>
      </c>
      <c r="D182" s="66">
        <v>1.0</v>
      </c>
      <c r="E182" s="64" t="s">
        <v>819</v>
      </c>
      <c r="F182" s="6"/>
      <c r="G182" s="76"/>
    </row>
    <row r="183">
      <c r="A183" s="64" t="s">
        <v>211</v>
      </c>
      <c r="B183" s="65">
        <v>1.0</v>
      </c>
      <c r="C183" s="66">
        <v>1.0</v>
      </c>
      <c r="D183" s="66">
        <v>1.0</v>
      </c>
      <c r="E183" s="74"/>
      <c r="F183" s="6"/>
      <c r="G183" s="76"/>
    </row>
    <row r="184">
      <c r="A184" s="64" t="s">
        <v>820</v>
      </c>
      <c r="B184" s="65">
        <v>7.0</v>
      </c>
      <c r="C184" s="66">
        <v>1.0</v>
      </c>
      <c r="D184" s="66">
        <v>7.0</v>
      </c>
      <c r="E184" s="74"/>
      <c r="F184" s="6"/>
      <c r="G184" s="76"/>
    </row>
    <row r="185">
      <c r="A185" s="64" t="s">
        <v>60</v>
      </c>
      <c r="B185" s="65">
        <v>1.0</v>
      </c>
      <c r="C185" s="66">
        <v>1.0</v>
      </c>
      <c r="D185" s="66">
        <v>1.0</v>
      </c>
      <c r="E185" s="64" t="s">
        <v>615</v>
      </c>
      <c r="F185" s="6"/>
      <c r="G185" s="76"/>
    </row>
    <row r="186">
      <c r="A186" s="64" t="s">
        <v>821</v>
      </c>
      <c r="B186" s="65">
        <v>8.0</v>
      </c>
      <c r="C186" s="66">
        <v>1.0</v>
      </c>
      <c r="D186" s="66">
        <v>8.0</v>
      </c>
      <c r="E186" s="74"/>
      <c r="F186" s="6"/>
      <c r="G186" s="76"/>
    </row>
    <row r="187">
      <c r="A187" s="64" t="s">
        <v>822</v>
      </c>
      <c r="B187" s="65">
        <v>1.0</v>
      </c>
      <c r="C187" s="66">
        <v>1.0</v>
      </c>
      <c r="D187" s="66">
        <v>1.0</v>
      </c>
      <c r="E187" s="64" t="s">
        <v>823</v>
      </c>
      <c r="F187" s="6"/>
      <c r="G187" s="76"/>
    </row>
    <row r="188">
      <c r="A188" s="64" t="s">
        <v>824</v>
      </c>
      <c r="B188" s="65">
        <v>1.0</v>
      </c>
      <c r="C188" s="66">
        <v>1.0</v>
      </c>
      <c r="D188" s="66">
        <v>1.0</v>
      </c>
      <c r="E188" s="64" t="s">
        <v>825</v>
      </c>
      <c r="F188" s="6"/>
      <c r="G188" s="76"/>
    </row>
    <row r="189">
      <c r="A189" s="64" t="s">
        <v>826</v>
      </c>
      <c r="B189" s="65">
        <v>1.0</v>
      </c>
      <c r="C189" s="66">
        <v>1.0</v>
      </c>
      <c r="D189" s="66">
        <v>1.0</v>
      </c>
      <c r="E189" s="64" t="s">
        <v>827</v>
      </c>
      <c r="F189" s="6"/>
      <c r="G189" s="76"/>
    </row>
    <row r="190">
      <c r="A190" s="64" t="s">
        <v>828</v>
      </c>
      <c r="B190" s="65">
        <v>1.0</v>
      </c>
      <c r="C190" s="66">
        <v>1.0</v>
      </c>
      <c r="D190" s="66">
        <v>1.0</v>
      </c>
      <c r="E190" s="64" t="s">
        <v>829</v>
      </c>
      <c r="F190" s="6"/>
      <c r="G190" s="76"/>
    </row>
    <row r="191">
      <c r="A191" s="64" t="s">
        <v>830</v>
      </c>
      <c r="B191" s="65">
        <v>1.0</v>
      </c>
      <c r="C191" s="66">
        <v>1.0</v>
      </c>
      <c r="D191" s="66">
        <v>1.0</v>
      </c>
      <c r="E191" s="64" t="s">
        <v>831</v>
      </c>
      <c r="F191" s="6"/>
      <c r="G191" s="76"/>
    </row>
    <row r="192">
      <c r="A192" s="64" t="s">
        <v>832</v>
      </c>
      <c r="B192" s="65">
        <v>1.0</v>
      </c>
      <c r="C192" s="66">
        <v>1.0</v>
      </c>
      <c r="D192" s="66">
        <v>1.0</v>
      </c>
      <c r="E192" s="64" t="s">
        <v>768</v>
      </c>
      <c r="F192" s="6"/>
      <c r="G192" s="69"/>
    </row>
    <row r="193">
      <c r="A193" s="64" t="s">
        <v>833</v>
      </c>
      <c r="B193" s="65">
        <v>1.0</v>
      </c>
      <c r="C193" s="66">
        <v>1.0</v>
      </c>
      <c r="D193" s="66">
        <v>1.0</v>
      </c>
      <c r="E193" s="64" t="s">
        <v>760</v>
      </c>
      <c r="F193" s="6"/>
      <c r="G193" s="69"/>
    </row>
    <row r="194">
      <c r="A194" s="64" t="s">
        <v>834</v>
      </c>
      <c r="B194" s="65">
        <v>6.0</v>
      </c>
      <c r="C194" s="66">
        <v>1.0</v>
      </c>
      <c r="D194" s="66">
        <v>6.0</v>
      </c>
      <c r="E194" s="74"/>
      <c r="F194" s="6"/>
      <c r="G194" s="69"/>
    </row>
    <row r="195">
      <c r="A195" s="64" t="s">
        <v>835</v>
      </c>
      <c r="B195" s="65">
        <v>12.0</v>
      </c>
      <c r="C195" s="66">
        <v>1.0</v>
      </c>
      <c r="D195" s="66">
        <v>12.0</v>
      </c>
      <c r="E195" s="74"/>
      <c r="F195" s="6"/>
      <c r="G195" s="69"/>
    </row>
    <row r="196">
      <c r="A196" s="64" t="s">
        <v>836</v>
      </c>
      <c r="B196" s="65">
        <v>1.0</v>
      </c>
      <c r="C196" s="66">
        <v>1.0</v>
      </c>
      <c r="D196" s="66">
        <v>1.0</v>
      </c>
      <c r="E196" s="64" t="s">
        <v>603</v>
      </c>
      <c r="F196" s="6"/>
      <c r="G196" s="69"/>
    </row>
    <row r="197">
      <c r="A197" s="64" t="s">
        <v>837</v>
      </c>
      <c r="B197" s="65">
        <v>1.0</v>
      </c>
      <c r="C197" s="66">
        <v>2.0</v>
      </c>
      <c r="D197" s="66">
        <v>4.0</v>
      </c>
      <c r="E197" s="74"/>
      <c r="F197" s="6"/>
      <c r="G197" s="69"/>
    </row>
    <row r="198">
      <c r="A198" s="64" t="s">
        <v>838</v>
      </c>
      <c r="B198" s="65">
        <v>1.0</v>
      </c>
      <c r="C198" s="66">
        <v>1.0</v>
      </c>
      <c r="D198" s="66">
        <v>1.0</v>
      </c>
      <c r="E198" s="64" t="s">
        <v>839</v>
      </c>
      <c r="F198" s="6"/>
      <c r="G198" s="69"/>
    </row>
    <row r="199">
      <c r="A199" s="64" t="s">
        <v>840</v>
      </c>
      <c r="B199" s="65">
        <v>1.0</v>
      </c>
      <c r="C199" s="66">
        <v>1.0</v>
      </c>
      <c r="D199" s="66">
        <v>1.0</v>
      </c>
      <c r="E199" s="64" t="s">
        <v>841</v>
      </c>
      <c r="F199" s="6"/>
      <c r="G199" s="69"/>
    </row>
    <row r="200">
      <c r="A200" s="64" t="s">
        <v>560</v>
      </c>
      <c r="B200" s="65">
        <v>1.0</v>
      </c>
      <c r="C200" s="66">
        <v>2.0</v>
      </c>
      <c r="D200" s="66">
        <v>4.0</v>
      </c>
      <c r="E200" s="64" t="s">
        <v>842</v>
      </c>
      <c r="F200" s="6"/>
      <c r="G200" s="69"/>
    </row>
    <row r="201">
      <c r="A201" s="64" t="s">
        <v>843</v>
      </c>
      <c r="B201" s="65">
        <v>1.0</v>
      </c>
      <c r="C201" s="66">
        <v>1.0</v>
      </c>
      <c r="D201" s="66">
        <v>1.0</v>
      </c>
      <c r="E201" s="64" t="s">
        <v>844</v>
      </c>
      <c r="F201" s="6"/>
    </row>
    <row r="202">
      <c r="A202" s="64" t="s">
        <v>845</v>
      </c>
      <c r="B202" s="65">
        <v>1.0</v>
      </c>
      <c r="C202" s="66">
        <v>1.0</v>
      </c>
      <c r="D202" s="66">
        <v>1.0</v>
      </c>
      <c r="E202" s="64" t="s">
        <v>846</v>
      </c>
      <c r="F202" s="6"/>
      <c r="G202" s="69"/>
    </row>
    <row r="203">
      <c r="A203" s="64" t="s">
        <v>847</v>
      </c>
      <c r="B203" s="65">
        <v>1.0</v>
      </c>
      <c r="C203" s="66">
        <v>1.0</v>
      </c>
      <c r="D203" s="66">
        <v>1.0</v>
      </c>
      <c r="E203" s="64" t="s">
        <v>659</v>
      </c>
      <c r="F203" s="6"/>
      <c r="G203" s="69"/>
    </row>
    <row r="204">
      <c r="A204" s="64" t="s">
        <v>130</v>
      </c>
      <c r="B204" s="65">
        <v>1.0</v>
      </c>
      <c r="C204" s="66">
        <v>2.0</v>
      </c>
      <c r="D204" s="66">
        <v>4.0</v>
      </c>
      <c r="E204" s="64" t="s">
        <v>848</v>
      </c>
      <c r="F204" s="6"/>
      <c r="G204" s="69"/>
    </row>
    <row r="205">
      <c r="A205" s="64" t="s">
        <v>849</v>
      </c>
      <c r="B205" s="65">
        <v>1.0</v>
      </c>
      <c r="C205" s="66">
        <v>1.0</v>
      </c>
      <c r="D205" s="66">
        <v>1.0</v>
      </c>
      <c r="E205" s="64" t="s">
        <v>850</v>
      </c>
      <c r="F205" s="6"/>
      <c r="G205" s="69"/>
    </row>
    <row r="206">
      <c r="A206" s="64" t="s">
        <v>851</v>
      </c>
      <c r="B206" s="65">
        <v>1.0</v>
      </c>
      <c r="C206" s="66">
        <v>1.0</v>
      </c>
      <c r="D206" s="66">
        <v>1.0</v>
      </c>
      <c r="E206" s="64" t="s">
        <v>852</v>
      </c>
      <c r="F206" s="6"/>
      <c r="G206" s="76"/>
    </row>
    <row r="207">
      <c r="A207" s="64" t="s">
        <v>853</v>
      </c>
      <c r="B207" s="65">
        <v>2.0</v>
      </c>
      <c r="C207" s="66">
        <v>1.0</v>
      </c>
      <c r="D207" s="66">
        <v>2.0</v>
      </c>
      <c r="E207" s="74"/>
      <c r="F207" s="6"/>
      <c r="G207" s="76"/>
    </row>
    <row r="208">
      <c r="A208" s="64" t="s">
        <v>854</v>
      </c>
      <c r="B208" s="65">
        <v>1.0</v>
      </c>
      <c r="C208" s="66">
        <v>1.0</v>
      </c>
      <c r="D208" s="66">
        <v>1.0</v>
      </c>
      <c r="E208" s="64" t="s">
        <v>631</v>
      </c>
      <c r="F208" s="6"/>
      <c r="G208" s="76"/>
    </row>
    <row r="209">
      <c r="A209" s="64" t="s">
        <v>855</v>
      </c>
      <c r="B209" s="65">
        <v>1.0</v>
      </c>
      <c r="C209" s="66">
        <v>1.0</v>
      </c>
      <c r="D209" s="66">
        <v>1.0</v>
      </c>
      <c r="E209" s="64" t="s">
        <v>856</v>
      </c>
      <c r="F209" s="6"/>
      <c r="G209" s="76"/>
    </row>
    <row r="210">
      <c r="A210" s="64" t="s">
        <v>857</v>
      </c>
      <c r="B210" s="65">
        <v>1.0</v>
      </c>
      <c r="C210" s="66">
        <v>1.0</v>
      </c>
      <c r="D210" s="66">
        <v>1.0</v>
      </c>
      <c r="E210" s="64" t="s">
        <v>850</v>
      </c>
      <c r="F210" s="6"/>
      <c r="G210" s="76"/>
    </row>
    <row r="211">
      <c r="A211" s="64" t="s">
        <v>858</v>
      </c>
      <c r="B211" s="65">
        <v>1.0</v>
      </c>
      <c r="C211" s="66">
        <v>2.0</v>
      </c>
      <c r="D211" s="66">
        <v>4.0</v>
      </c>
      <c r="E211" s="74"/>
      <c r="F211" s="6"/>
      <c r="G211" s="76"/>
    </row>
    <row r="212">
      <c r="A212" s="64" t="s">
        <v>859</v>
      </c>
      <c r="B212" s="65">
        <v>1.0</v>
      </c>
      <c r="C212" s="66">
        <v>1.0</v>
      </c>
      <c r="D212" s="66">
        <v>1.0</v>
      </c>
      <c r="E212" s="64" t="s">
        <v>860</v>
      </c>
      <c r="F212" s="6"/>
      <c r="G212" s="76"/>
    </row>
    <row r="213">
      <c r="A213" s="64" t="s">
        <v>861</v>
      </c>
      <c r="B213" s="65">
        <v>1.0</v>
      </c>
      <c r="C213" s="66">
        <v>1.0</v>
      </c>
      <c r="D213" s="66">
        <v>1.0</v>
      </c>
      <c r="E213" s="74"/>
      <c r="F213" s="6"/>
      <c r="G213" s="76"/>
    </row>
    <row r="214">
      <c r="A214" s="64" t="s">
        <v>862</v>
      </c>
      <c r="B214" s="65">
        <v>1.0</v>
      </c>
      <c r="C214" s="66">
        <v>1.0</v>
      </c>
      <c r="D214" s="66">
        <v>1.0</v>
      </c>
      <c r="E214" s="64" t="s">
        <v>863</v>
      </c>
      <c r="F214" s="6"/>
      <c r="G214" s="76"/>
    </row>
    <row r="215">
      <c r="A215" s="64" t="s">
        <v>864</v>
      </c>
      <c r="B215" s="65">
        <v>6.0</v>
      </c>
      <c r="C215" s="66">
        <v>1.0</v>
      </c>
      <c r="D215" s="66">
        <v>6.0</v>
      </c>
      <c r="E215" s="74"/>
      <c r="F215" s="6"/>
      <c r="G215" s="76"/>
    </row>
    <row r="216">
      <c r="A216" s="64" t="s">
        <v>865</v>
      </c>
      <c r="B216" s="65">
        <v>5.0</v>
      </c>
      <c r="C216" s="66">
        <v>1.0</v>
      </c>
      <c r="D216" s="66">
        <v>5.0</v>
      </c>
      <c r="E216" s="74"/>
      <c r="F216" s="6"/>
      <c r="G216" s="76"/>
    </row>
    <row r="217">
      <c r="A217" s="64" t="s">
        <v>866</v>
      </c>
      <c r="B217" s="65">
        <v>1.0</v>
      </c>
      <c r="C217" s="66">
        <v>1.0</v>
      </c>
      <c r="D217" s="66">
        <v>1.0</v>
      </c>
      <c r="E217" s="64" t="s">
        <v>867</v>
      </c>
      <c r="F217" s="6"/>
      <c r="G217" s="76"/>
    </row>
    <row r="218">
      <c r="A218" s="64" t="s">
        <v>868</v>
      </c>
      <c r="B218" s="65">
        <v>1.0</v>
      </c>
      <c r="C218" s="66">
        <v>1.0</v>
      </c>
      <c r="D218" s="66">
        <v>1.0</v>
      </c>
      <c r="E218" s="64" t="s">
        <v>779</v>
      </c>
      <c r="F218" s="6"/>
      <c r="G218" s="76"/>
    </row>
    <row r="219">
      <c r="A219" s="64" t="s">
        <v>869</v>
      </c>
      <c r="B219" s="65">
        <v>1.0</v>
      </c>
      <c r="C219" s="66">
        <v>1.0</v>
      </c>
      <c r="D219" s="66">
        <v>1.0</v>
      </c>
      <c r="E219" s="64" t="s">
        <v>661</v>
      </c>
      <c r="F219" s="6"/>
      <c r="G219" s="76"/>
    </row>
    <row r="220">
      <c r="A220" s="64" t="s">
        <v>870</v>
      </c>
      <c r="B220" s="65">
        <v>1.0</v>
      </c>
      <c r="C220" s="66">
        <v>1.0</v>
      </c>
      <c r="D220" s="66">
        <v>1.0</v>
      </c>
      <c r="E220" s="64" t="s">
        <v>871</v>
      </c>
      <c r="F220" s="6"/>
      <c r="G220" s="76"/>
    </row>
    <row r="221">
      <c r="A221" s="64" t="s">
        <v>66</v>
      </c>
      <c r="B221" s="65">
        <v>1.0</v>
      </c>
      <c r="C221" s="66">
        <v>1.0</v>
      </c>
      <c r="D221" s="66">
        <v>1.0</v>
      </c>
      <c r="E221" s="64" t="s">
        <v>872</v>
      </c>
      <c r="F221" s="6"/>
      <c r="G221" s="76"/>
    </row>
    <row r="222">
      <c r="A222" s="64" t="s">
        <v>873</v>
      </c>
      <c r="B222" s="65">
        <v>1.0</v>
      </c>
      <c r="C222" s="66">
        <v>1.0</v>
      </c>
      <c r="D222" s="66">
        <v>1.0</v>
      </c>
      <c r="E222" s="64" t="s">
        <v>874</v>
      </c>
      <c r="F222" s="6"/>
      <c r="G222" s="76"/>
    </row>
    <row r="223">
      <c r="A223" s="64" t="s">
        <v>875</v>
      </c>
      <c r="B223" s="65">
        <v>12.0</v>
      </c>
      <c r="C223" s="66">
        <v>1.0</v>
      </c>
      <c r="D223" s="66">
        <v>12.0</v>
      </c>
      <c r="E223" s="74"/>
      <c r="F223" s="6"/>
      <c r="G223" s="76"/>
    </row>
    <row r="224">
      <c r="A224" s="64" t="s">
        <v>876</v>
      </c>
      <c r="B224" s="65">
        <v>1.0</v>
      </c>
      <c r="C224" s="66">
        <v>1.0</v>
      </c>
      <c r="D224" s="66">
        <v>1.0</v>
      </c>
      <c r="E224" s="64" t="s">
        <v>877</v>
      </c>
      <c r="F224" s="6"/>
      <c r="G224" s="76"/>
    </row>
    <row r="225">
      <c r="B225" s="51"/>
      <c r="C225" s="51"/>
      <c r="F225" s="6"/>
      <c r="G225" s="76"/>
    </row>
    <row r="226">
      <c r="B226" s="51"/>
      <c r="C226" s="51"/>
      <c r="D226" s="51">
        <f>SUM(D2:D224)</f>
        <v>716</v>
      </c>
      <c r="E226" s="47" t="s">
        <v>878</v>
      </c>
      <c r="F226" s="6"/>
      <c r="G226" s="76"/>
    </row>
    <row r="227">
      <c r="B227" s="51"/>
      <c r="C227" s="51"/>
      <c r="D227" s="50">
        <v>70.0</v>
      </c>
      <c r="E227" s="47" t="s">
        <v>879</v>
      </c>
      <c r="F227" s="6"/>
      <c r="G227" s="76"/>
    </row>
    <row r="228">
      <c r="B228" s="51"/>
      <c r="C228" s="51"/>
      <c r="D228" s="77">
        <f>D226/D227</f>
        <v>10.22857143</v>
      </c>
      <c r="E228" s="47" t="s">
        <v>880</v>
      </c>
      <c r="F228" s="6"/>
      <c r="G228" s="76"/>
    </row>
    <row r="229">
      <c r="B229" s="51"/>
      <c r="C229" s="51"/>
      <c r="E229" s="76"/>
      <c r="F229" s="6"/>
      <c r="G229" s="76"/>
    </row>
    <row r="230">
      <c r="B230" s="51"/>
      <c r="C230" s="51"/>
      <c r="E230" s="76"/>
      <c r="F230" s="6"/>
      <c r="G230" s="76"/>
    </row>
    <row r="231">
      <c r="B231" s="51"/>
      <c r="C231" s="51"/>
      <c r="E231" s="76"/>
      <c r="F231" s="6"/>
      <c r="G231" s="76"/>
    </row>
    <row r="232">
      <c r="B232" s="51"/>
      <c r="C232" s="51"/>
      <c r="E232" s="76"/>
      <c r="F232" s="6"/>
      <c r="G232" s="76"/>
    </row>
    <row r="233">
      <c r="B233" s="51"/>
      <c r="C233" s="51"/>
      <c r="E233" s="76"/>
      <c r="F233" s="6"/>
      <c r="G233" s="76"/>
    </row>
    <row r="234">
      <c r="B234" s="51"/>
      <c r="C234" s="51"/>
      <c r="E234" s="76"/>
      <c r="F234" s="6"/>
      <c r="G234" s="76"/>
    </row>
    <row r="235">
      <c r="B235" s="51"/>
      <c r="C235" s="51"/>
      <c r="E235" s="76"/>
      <c r="F235" s="6"/>
      <c r="G235" s="76"/>
    </row>
    <row r="236">
      <c r="B236" s="51"/>
      <c r="C236" s="51"/>
      <c r="E236" s="76"/>
      <c r="F236" s="6"/>
      <c r="G236" s="76"/>
    </row>
    <row r="237">
      <c r="B237" s="51"/>
      <c r="C237" s="51"/>
      <c r="E237" s="76"/>
      <c r="F237" s="6"/>
      <c r="G237" s="76"/>
    </row>
    <row r="238">
      <c r="B238" s="51"/>
      <c r="C238" s="51"/>
      <c r="E238" s="76"/>
      <c r="F238" s="6"/>
      <c r="G238" s="76"/>
    </row>
    <row r="239">
      <c r="B239" s="51"/>
      <c r="C239" s="51"/>
      <c r="E239" s="76"/>
      <c r="F239" s="6"/>
      <c r="G239" s="76"/>
    </row>
    <row r="240">
      <c r="B240" s="51"/>
      <c r="C240" s="51"/>
      <c r="E240" s="76"/>
      <c r="F240" s="6"/>
      <c r="G240" s="76"/>
    </row>
    <row r="241">
      <c r="B241" s="51"/>
      <c r="C241" s="51"/>
      <c r="E241" s="76"/>
      <c r="F241" s="6"/>
      <c r="G241" s="76"/>
    </row>
    <row r="242">
      <c r="B242" s="51"/>
      <c r="C242" s="51"/>
      <c r="E242" s="76"/>
      <c r="F242" s="6"/>
      <c r="G242" s="76"/>
    </row>
    <row r="243">
      <c r="B243" s="51"/>
      <c r="C243" s="51"/>
      <c r="E243" s="76"/>
      <c r="F243" s="6"/>
      <c r="G243" s="76"/>
    </row>
    <row r="244">
      <c r="B244" s="51"/>
      <c r="C244" s="51"/>
      <c r="E244" s="76"/>
      <c r="F244" s="6"/>
      <c r="G244" s="76"/>
    </row>
    <row r="245">
      <c r="B245" s="51"/>
      <c r="C245" s="51"/>
      <c r="E245" s="76"/>
      <c r="F245" s="6"/>
      <c r="G245" s="76"/>
    </row>
    <row r="246">
      <c r="B246" s="51"/>
      <c r="C246" s="51"/>
      <c r="E246" s="76"/>
      <c r="F246" s="6"/>
      <c r="G246" s="76"/>
    </row>
    <row r="247">
      <c r="B247" s="51"/>
      <c r="C247" s="51"/>
      <c r="E247" s="76"/>
      <c r="F247" s="6"/>
      <c r="G247" s="76"/>
    </row>
    <row r="248">
      <c r="B248" s="51"/>
      <c r="C248" s="51"/>
      <c r="E248" s="76"/>
      <c r="F248" s="6"/>
      <c r="G248" s="76"/>
    </row>
    <row r="249">
      <c r="B249" s="51"/>
      <c r="C249" s="51"/>
      <c r="E249" s="76"/>
      <c r="F249" s="6"/>
      <c r="G249" s="76"/>
    </row>
    <row r="250">
      <c r="B250" s="51"/>
      <c r="C250" s="51"/>
      <c r="E250" s="76"/>
      <c r="F250" s="6"/>
      <c r="G250" s="76"/>
    </row>
    <row r="251">
      <c r="B251" s="51"/>
      <c r="C251" s="51"/>
      <c r="E251" s="76"/>
      <c r="F251" s="6"/>
      <c r="G251" s="76"/>
    </row>
    <row r="252">
      <c r="B252" s="51"/>
      <c r="C252" s="51"/>
      <c r="E252" s="76"/>
      <c r="F252" s="6"/>
      <c r="G252" s="76"/>
    </row>
    <row r="253">
      <c r="B253" s="51"/>
      <c r="C253" s="51"/>
      <c r="E253" s="76"/>
      <c r="F253" s="6"/>
      <c r="G253" s="76"/>
    </row>
    <row r="254">
      <c r="B254" s="51"/>
      <c r="C254" s="51"/>
      <c r="E254" s="76"/>
      <c r="F254" s="6"/>
      <c r="G254" s="76"/>
    </row>
    <row r="255">
      <c r="B255" s="51"/>
      <c r="C255" s="51"/>
      <c r="E255" s="76"/>
      <c r="F255" s="6"/>
      <c r="G255" s="76"/>
    </row>
    <row r="256">
      <c r="B256" s="51"/>
      <c r="C256" s="51"/>
      <c r="E256" s="76"/>
      <c r="F256" s="6"/>
      <c r="G256" s="76"/>
    </row>
    <row r="257">
      <c r="B257" s="51"/>
      <c r="C257" s="51"/>
      <c r="E257" s="76"/>
      <c r="F257" s="6"/>
      <c r="G257" s="76"/>
    </row>
    <row r="258">
      <c r="B258" s="51"/>
      <c r="C258" s="51"/>
      <c r="E258" s="76"/>
      <c r="F258" s="6"/>
      <c r="G258" s="76"/>
    </row>
    <row r="259">
      <c r="B259" s="51"/>
      <c r="C259" s="51"/>
      <c r="E259" s="76"/>
      <c r="F259" s="6"/>
      <c r="G259" s="76"/>
    </row>
    <row r="260">
      <c r="B260" s="51"/>
      <c r="C260" s="51"/>
      <c r="E260" s="76"/>
      <c r="F260" s="6"/>
      <c r="G260" s="76"/>
    </row>
    <row r="261">
      <c r="B261" s="51"/>
      <c r="C261" s="51"/>
      <c r="E261" s="76"/>
      <c r="F261" s="6"/>
      <c r="G261" s="76"/>
    </row>
    <row r="262">
      <c r="B262" s="51"/>
      <c r="C262" s="51"/>
      <c r="E262" s="76"/>
      <c r="F262" s="6"/>
      <c r="G262" s="76"/>
    </row>
    <row r="263">
      <c r="B263" s="51"/>
      <c r="C263" s="51"/>
      <c r="E263" s="76"/>
      <c r="F263" s="6"/>
      <c r="G263" s="76"/>
    </row>
    <row r="264">
      <c r="B264" s="51"/>
      <c r="C264" s="51"/>
      <c r="E264" s="76"/>
      <c r="F264" s="6"/>
      <c r="G264" s="76"/>
    </row>
    <row r="265">
      <c r="B265" s="51"/>
      <c r="C265" s="51"/>
      <c r="E265" s="76"/>
      <c r="F265" s="6"/>
      <c r="G265" s="76"/>
    </row>
    <row r="266">
      <c r="B266" s="51"/>
      <c r="C266" s="51"/>
      <c r="E266" s="76"/>
      <c r="F266" s="6"/>
      <c r="G266" s="76"/>
    </row>
    <row r="267">
      <c r="B267" s="51"/>
      <c r="C267" s="51"/>
      <c r="E267" s="76"/>
      <c r="F267" s="6"/>
      <c r="G267" s="76"/>
    </row>
    <row r="268">
      <c r="B268" s="51"/>
      <c r="C268" s="51"/>
      <c r="E268" s="76"/>
      <c r="F268" s="6"/>
      <c r="G268" s="76"/>
    </row>
    <row r="269">
      <c r="B269" s="51"/>
      <c r="C269" s="51"/>
      <c r="E269" s="76"/>
      <c r="F269" s="6"/>
      <c r="G269" s="76"/>
    </row>
    <row r="270">
      <c r="B270" s="51"/>
      <c r="C270" s="51"/>
      <c r="E270" s="76"/>
      <c r="F270" s="6"/>
      <c r="G270" s="76"/>
    </row>
    <row r="271">
      <c r="B271" s="51"/>
      <c r="C271" s="51"/>
      <c r="E271" s="76"/>
      <c r="F271" s="6"/>
      <c r="G271" s="76"/>
    </row>
    <row r="272">
      <c r="B272" s="51"/>
      <c r="C272" s="51"/>
      <c r="E272" s="76"/>
      <c r="F272" s="6"/>
      <c r="G272" s="76"/>
    </row>
    <row r="273">
      <c r="B273" s="51"/>
      <c r="C273" s="51"/>
      <c r="E273" s="76"/>
      <c r="F273" s="6"/>
      <c r="G273" s="76"/>
    </row>
    <row r="274">
      <c r="B274" s="51"/>
      <c r="C274" s="51"/>
      <c r="E274" s="76"/>
      <c r="F274" s="6"/>
      <c r="G274" s="76"/>
    </row>
    <row r="275">
      <c r="B275" s="51"/>
      <c r="C275" s="51"/>
      <c r="E275" s="76"/>
      <c r="F275" s="6"/>
      <c r="G275" s="76"/>
    </row>
    <row r="276">
      <c r="B276" s="51"/>
      <c r="C276" s="51"/>
      <c r="E276" s="76"/>
      <c r="F276" s="6"/>
      <c r="G276" s="76"/>
    </row>
    <row r="277">
      <c r="B277" s="51"/>
      <c r="C277" s="51"/>
      <c r="E277" s="76"/>
      <c r="F277" s="6"/>
      <c r="G277" s="76"/>
    </row>
    <row r="278">
      <c r="B278" s="51"/>
      <c r="C278" s="51"/>
      <c r="E278" s="76"/>
      <c r="F278" s="6"/>
      <c r="G278" s="76"/>
    </row>
    <row r="279">
      <c r="B279" s="51"/>
      <c r="C279" s="51"/>
      <c r="E279" s="76"/>
      <c r="F279" s="6"/>
      <c r="G279" s="76"/>
    </row>
    <row r="280">
      <c r="B280" s="51"/>
      <c r="C280" s="51"/>
      <c r="E280" s="76"/>
      <c r="F280" s="6"/>
      <c r="G280" s="76"/>
    </row>
    <row r="281">
      <c r="B281" s="51"/>
      <c r="C281" s="51"/>
      <c r="E281" s="76"/>
      <c r="F281" s="6"/>
      <c r="G281" s="76"/>
    </row>
    <row r="282">
      <c r="B282" s="51"/>
      <c r="C282" s="51"/>
      <c r="E282" s="76"/>
      <c r="F282" s="6"/>
      <c r="G282" s="76"/>
    </row>
    <row r="283">
      <c r="B283" s="51"/>
      <c r="C283" s="51"/>
      <c r="E283" s="76"/>
      <c r="F283" s="6"/>
      <c r="G283" s="76"/>
    </row>
    <row r="284">
      <c r="B284" s="51"/>
      <c r="C284" s="51"/>
      <c r="E284" s="76"/>
      <c r="F284" s="6"/>
      <c r="G284" s="76"/>
    </row>
    <row r="285">
      <c r="B285" s="51"/>
      <c r="C285" s="51"/>
      <c r="E285" s="76"/>
      <c r="F285" s="6"/>
      <c r="G285" s="76"/>
    </row>
    <row r="286">
      <c r="B286" s="51"/>
      <c r="C286" s="51"/>
      <c r="E286" s="76"/>
      <c r="F286" s="6"/>
      <c r="G286" s="76"/>
    </row>
    <row r="287">
      <c r="B287" s="51"/>
      <c r="C287" s="51"/>
      <c r="E287" s="76"/>
      <c r="F287" s="6"/>
      <c r="G287" s="76"/>
    </row>
    <row r="288">
      <c r="B288" s="51"/>
      <c r="C288" s="51"/>
      <c r="E288" s="76"/>
      <c r="F288" s="6"/>
      <c r="G288" s="76"/>
    </row>
    <row r="289">
      <c r="B289" s="51"/>
      <c r="C289" s="51"/>
      <c r="E289" s="76"/>
      <c r="F289" s="6"/>
      <c r="G289" s="76"/>
    </row>
    <row r="290">
      <c r="B290" s="51"/>
      <c r="C290" s="51"/>
      <c r="E290" s="76"/>
      <c r="F290" s="6"/>
      <c r="G290" s="76"/>
    </row>
    <row r="291">
      <c r="B291" s="51"/>
      <c r="C291" s="51"/>
      <c r="E291" s="76"/>
      <c r="F291" s="6"/>
      <c r="G291" s="76"/>
    </row>
    <row r="292">
      <c r="B292" s="51"/>
      <c r="C292" s="51"/>
      <c r="E292" s="76"/>
      <c r="F292" s="6"/>
      <c r="G292" s="76"/>
    </row>
    <row r="293">
      <c r="B293" s="51"/>
      <c r="C293" s="51"/>
      <c r="E293" s="76"/>
      <c r="F293" s="6"/>
      <c r="G293" s="76"/>
    </row>
    <row r="294">
      <c r="B294" s="51"/>
      <c r="C294" s="51"/>
      <c r="E294" s="76"/>
      <c r="F294" s="6"/>
      <c r="G294" s="76"/>
    </row>
    <row r="295">
      <c r="B295" s="51"/>
      <c r="C295" s="51"/>
      <c r="E295" s="76"/>
      <c r="F295" s="6"/>
      <c r="G295" s="76"/>
    </row>
    <row r="296">
      <c r="B296" s="51"/>
      <c r="C296" s="51"/>
      <c r="E296" s="76"/>
      <c r="F296" s="6"/>
      <c r="G296" s="76"/>
    </row>
    <row r="297">
      <c r="B297" s="51"/>
      <c r="C297" s="51"/>
      <c r="E297" s="76"/>
      <c r="F297" s="6"/>
      <c r="G297" s="76"/>
    </row>
    <row r="298">
      <c r="B298" s="51"/>
      <c r="C298" s="51"/>
      <c r="E298" s="76"/>
      <c r="F298" s="6"/>
      <c r="G298" s="76"/>
    </row>
    <row r="299">
      <c r="B299" s="51"/>
      <c r="C299" s="51"/>
      <c r="E299" s="76"/>
      <c r="F299" s="6"/>
      <c r="G299" s="76"/>
    </row>
    <row r="300">
      <c r="B300" s="51"/>
      <c r="C300" s="51"/>
      <c r="E300" s="76"/>
      <c r="F300" s="6"/>
      <c r="G300" s="76"/>
    </row>
    <row r="301">
      <c r="B301" s="51"/>
      <c r="C301" s="51"/>
      <c r="E301" s="76"/>
      <c r="F301" s="6"/>
      <c r="G301" s="76"/>
    </row>
    <row r="302">
      <c r="B302" s="51"/>
      <c r="C302" s="51"/>
      <c r="E302" s="76"/>
      <c r="F302" s="6"/>
      <c r="G302" s="76"/>
    </row>
    <row r="303">
      <c r="B303" s="51"/>
      <c r="C303" s="51"/>
      <c r="E303" s="76"/>
      <c r="F303" s="6"/>
      <c r="G303" s="76"/>
    </row>
    <row r="304">
      <c r="B304" s="51"/>
      <c r="C304" s="51"/>
      <c r="E304" s="76"/>
      <c r="F304" s="6"/>
      <c r="G304" s="76"/>
    </row>
    <row r="305">
      <c r="B305" s="51"/>
      <c r="C305" s="51"/>
      <c r="E305" s="76"/>
      <c r="F305" s="6"/>
      <c r="G305" s="76"/>
    </row>
    <row r="306">
      <c r="B306" s="51"/>
      <c r="C306" s="51"/>
      <c r="E306" s="76"/>
      <c r="F306" s="6"/>
      <c r="G306" s="76"/>
    </row>
    <row r="307">
      <c r="B307" s="51"/>
      <c r="C307" s="51"/>
      <c r="E307" s="76"/>
      <c r="F307" s="6"/>
      <c r="G307" s="76"/>
    </row>
    <row r="308">
      <c r="B308" s="51"/>
      <c r="C308" s="51"/>
      <c r="E308" s="76"/>
      <c r="F308" s="6"/>
      <c r="G308" s="76"/>
    </row>
    <row r="309">
      <c r="B309" s="51"/>
      <c r="C309" s="51"/>
      <c r="E309" s="76"/>
      <c r="F309" s="6"/>
      <c r="G309" s="76"/>
    </row>
    <row r="310">
      <c r="B310" s="51"/>
      <c r="C310" s="51"/>
      <c r="E310" s="76"/>
      <c r="F310" s="6"/>
      <c r="G310" s="76"/>
    </row>
    <row r="311">
      <c r="B311" s="51"/>
      <c r="C311" s="51"/>
      <c r="E311" s="76"/>
      <c r="F311" s="6"/>
      <c r="G311" s="76"/>
    </row>
    <row r="312">
      <c r="B312" s="51"/>
      <c r="C312" s="51"/>
      <c r="E312" s="76"/>
      <c r="F312" s="6"/>
      <c r="G312" s="76"/>
    </row>
    <row r="313">
      <c r="B313" s="51"/>
      <c r="C313" s="51"/>
      <c r="E313" s="76"/>
      <c r="F313" s="6"/>
      <c r="G313" s="76"/>
    </row>
    <row r="314">
      <c r="B314" s="51"/>
      <c r="C314" s="51"/>
      <c r="E314" s="76"/>
      <c r="F314" s="6"/>
      <c r="G314" s="76"/>
    </row>
    <row r="315">
      <c r="B315" s="51"/>
      <c r="C315" s="51"/>
      <c r="E315" s="76"/>
      <c r="F315" s="6"/>
      <c r="G315" s="76"/>
    </row>
    <row r="316">
      <c r="B316" s="51"/>
      <c r="C316" s="51"/>
      <c r="E316" s="76"/>
      <c r="F316" s="6"/>
      <c r="G316" s="76"/>
    </row>
    <row r="317">
      <c r="B317" s="51"/>
      <c r="C317" s="51"/>
      <c r="E317" s="76"/>
      <c r="F317" s="6"/>
      <c r="G317" s="76"/>
    </row>
    <row r="318">
      <c r="B318" s="51"/>
      <c r="C318" s="51"/>
      <c r="E318" s="76"/>
      <c r="F318" s="6"/>
      <c r="G318" s="76"/>
    </row>
    <row r="319">
      <c r="B319" s="51"/>
      <c r="C319" s="51"/>
      <c r="E319" s="76"/>
      <c r="F319" s="6"/>
      <c r="G319" s="76"/>
    </row>
    <row r="320">
      <c r="B320" s="51"/>
      <c r="C320" s="51"/>
      <c r="E320" s="76"/>
      <c r="F320" s="6"/>
      <c r="G320" s="76"/>
    </row>
    <row r="321">
      <c r="B321" s="51"/>
      <c r="C321" s="51"/>
      <c r="E321" s="76"/>
      <c r="F321" s="6"/>
      <c r="G321" s="76"/>
    </row>
    <row r="322">
      <c r="B322" s="51"/>
      <c r="C322" s="51"/>
      <c r="E322" s="76"/>
      <c r="F322" s="6"/>
      <c r="G322" s="76"/>
    </row>
    <row r="323">
      <c r="B323" s="51"/>
      <c r="C323" s="51"/>
      <c r="E323" s="76"/>
      <c r="F323" s="6"/>
      <c r="G323" s="76"/>
    </row>
    <row r="324">
      <c r="B324" s="51"/>
      <c r="C324" s="51"/>
      <c r="E324" s="76"/>
      <c r="F324" s="6"/>
      <c r="G324" s="76"/>
    </row>
    <row r="325">
      <c r="B325" s="51"/>
      <c r="C325" s="51"/>
      <c r="E325" s="76"/>
      <c r="F325" s="6"/>
      <c r="G325" s="76"/>
    </row>
    <row r="326">
      <c r="B326" s="51"/>
      <c r="C326" s="51"/>
      <c r="E326" s="76"/>
      <c r="F326" s="6"/>
      <c r="G326" s="76"/>
    </row>
    <row r="327">
      <c r="B327" s="51"/>
      <c r="C327" s="51"/>
      <c r="E327" s="76"/>
      <c r="F327" s="6"/>
      <c r="G327" s="76"/>
    </row>
    <row r="328">
      <c r="B328" s="51"/>
      <c r="C328" s="51"/>
      <c r="E328" s="76"/>
      <c r="F328" s="6"/>
      <c r="G328" s="76"/>
    </row>
    <row r="329">
      <c r="B329" s="51"/>
      <c r="C329" s="51"/>
      <c r="E329" s="76"/>
      <c r="F329" s="6"/>
      <c r="G329" s="76"/>
    </row>
    <row r="330">
      <c r="B330" s="51"/>
      <c r="C330" s="51"/>
      <c r="E330" s="76"/>
      <c r="F330" s="6"/>
      <c r="G330" s="76"/>
    </row>
    <row r="331">
      <c r="B331" s="51"/>
      <c r="C331" s="51"/>
      <c r="E331" s="76"/>
      <c r="F331" s="6"/>
      <c r="G331" s="76"/>
    </row>
    <row r="332">
      <c r="B332" s="51"/>
      <c r="C332" s="51"/>
      <c r="E332" s="76"/>
      <c r="F332" s="6"/>
      <c r="G332" s="76"/>
    </row>
    <row r="333">
      <c r="B333" s="51"/>
      <c r="C333" s="51"/>
      <c r="E333" s="76"/>
      <c r="F333" s="6"/>
      <c r="G333" s="76"/>
    </row>
    <row r="334">
      <c r="B334" s="51"/>
      <c r="C334" s="51"/>
      <c r="E334" s="76"/>
      <c r="F334" s="6"/>
      <c r="G334" s="76"/>
    </row>
    <row r="335">
      <c r="B335" s="51"/>
      <c r="C335" s="51"/>
      <c r="E335" s="76"/>
      <c r="F335" s="6"/>
      <c r="G335" s="76"/>
    </row>
    <row r="336">
      <c r="B336" s="51"/>
      <c r="C336" s="51"/>
      <c r="E336" s="76"/>
      <c r="F336" s="6"/>
      <c r="G336" s="76"/>
    </row>
    <row r="337">
      <c r="B337" s="51"/>
      <c r="C337" s="51"/>
      <c r="E337" s="76"/>
      <c r="F337" s="6"/>
      <c r="G337" s="76"/>
    </row>
    <row r="338">
      <c r="B338" s="51"/>
      <c r="C338" s="51"/>
      <c r="E338" s="76"/>
      <c r="F338" s="6"/>
      <c r="G338" s="76"/>
    </row>
    <row r="339">
      <c r="B339" s="51"/>
      <c r="C339" s="51"/>
      <c r="E339" s="76"/>
      <c r="F339" s="6"/>
      <c r="G339" s="76"/>
    </row>
    <row r="340">
      <c r="B340" s="51"/>
      <c r="C340" s="51"/>
      <c r="E340" s="76"/>
      <c r="F340" s="6"/>
      <c r="G340" s="76"/>
    </row>
    <row r="341">
      <c r="B341" s="51"/>
      <c r="C341" s="51"/>
      <c r="E341" s="76"/>
      <c r="F341" s="6"/>
      <c r="G341" s="76"/>
    </row>
    <row r="342">
      <c r="B342" s="51"/>
      <c r="C342" s="51"/>
      <c r="E342" s="76"/>
      <c r="F342" s="6"/>
      <c r="G342" s="76"/>
    </row>
    <row r="343">
      <c r="B343" s="51"/>
      <c r="C343" s="51"/>
      <c r="E343" s="76"/>
      <c r="F343" s="6"/>
      <c r="G343" s="76"/>
    </row>
    <row r="344">
      <c r="B344" s="51"/>
      <c r="C344" s="51"/>
      <c r="E344" s="76"/>
      <c r="F344" s="6"/>
      <c r="G344" s="76"/>
    </row>
    <row r="345">
      <c r="B345" s="51"/>
      <c r="C345" s="51"/>
      <c r="E345" s="76"/>
      <c r="F345" s="6"/>
      <c r="G345" s="76"/>
    </row>
    <row r="346">
      <c r="B346" s="51"/>
      <c r="C346" s="51"/>
      <c r="E346" s="76"/>
      <c r="F346" s="6"/>
      <c r="G346" s="76"/>
    </row>
    <row r="347">
      <c r="B347" s="51"/>
      <c r="C347" s="51"/>
      <c r="E347" s="76"/>
      <c r="F347" s="6"/>
      <c r="G347" s="76"/>
    </row>
    <row r="348">
      <c r="B348" s="51"/>
      <c r="C348" s="51"/>
      <c r="E348" s="76"/>
      <c r="F348" s="6"/>
      <c r="G348" s="76"/>
    </row>
    <row r="349">
      <c r="B349" s="51"/>
      <c r="C349" s="51"/>
      <c r="E349" s="76"/>
      <c r="F349" s="6"/>
      <c r="G349" s="76"/>
    </row>
    <row r="350">
      <c r="B350" s="51"/>
      <c r="C350" s="51"/>
      <c r="E350" s="76"/>
      <c r="F350" s="6"/>
      <c r="G350" s="76"/>
    </row>
    <row r="351">
      <c r="B351" s="51"/>
      <c r="C351" s="51"/>
      <c r="E351" s="76"/>
      <c r="F351" s="6"/>
      <c r="G351" s="76"/>
    </row>
    <row r="352">
      <c r="B352" s="51"/>
      <c r="C352" s="51"/>
      <c r="E352" s="76"/>
      <c r="F352" s="6"/>
      <c r="G352" s="76"/>
    </row>
    <row r="353">
      <c r="B353" s="51"/>
      <c r="C353" s="51"/>
      <c r="E353" s="76"/>
      <c r="F353" s="6"/>
      <c r="G353" s="76"/>
    </row>
    <row r="354">
      <c r="B354" s="51"/>
      <c r="C354" s="51"/>
      <c r="E354" s="76"/>
      <c r="F354" s="6"/>
      <c r="G354" s="76"/>
    </row>
    <row r="355">
      <c r="B355" s="51"/>
      <c r="C355" s="51"/>
      <c r="E355" s="76"/>
      <c r="F355" s="6"/>
      <c r="G355" s="76"/>
    </row>
    <row r="356">
      <c r="B356" s="51"/>
      <c r="C356" s="51"/>
      <c r="E356" s="76"/>
      <c r="F356" s="6"/>
      <c r="G356" s="76"/>
    </row>
    <row r="357">
      <c r="B357" s="51"/>
      <c r="C357" s="51"/>
      <c r="E357" s="76"/>
      <c r="F357" s="6"/>
      <c r="G357" s="76"/>
    </row>
    <row r="358">
      <c r="B358" s="51"/>
      <c r="C358" s="51"/>
      <c r="E358" s="76"/>
      <c r="F358" s="6"/>
      <c r="G358" s="76"/>
    </row>
    <row r="359">
      <c r="B359" s="51"/>
      <c r="C359" s="51"/>
      <c r="E359" s="76"/>
      <c r="F359" s="6"/>
      <c r="G359" s="76"/>
    </row>
    <row r="360">
      <c r="B360" s="51"/>
      <c r="C360" s="51"/>
      <c r="E360" s="76"/>
      <c r="F360" s="6"/>
      <c r="G360" s="76"/>
    </row>
    <row r="361">
      <c r="B361" s="51"/>
      <c r="C361" s="51"/>
      <c r="E361" s="76"/>
      <c r="F361" s="6"/>
      <c r="G361" s="76"/>
    </row>
    <row r="362">
      <c r="B362" s="51"/>
      <c r="C362" s="51"/>
      <c r="E362" s="76"/>
      <c r="F362" s="6"/>
      <c r="G362" s="76"/>
    </row>
    <row r="363">
      <c r="B363" s="51"/>
      <c r="C363" s="51"/>
      <c r="E363" s="76"/>
      <c r="F363" s="6"/>
      <c r="G363" s="76"/>
    </row>
    <row r="364">
      <c r="B364" s="51"/>
      <c r="C364" s="51"/>
      <c r="E364" s="76"/>
      <c r="F364" s="6"/>
      <c r="G364" s="76"/>
    </row>
    <row r="365">
      <c r="B365" s="51"/>
      <c r="C365" s="51"/>
      <c r="E365" s="76"/>
      <c r="F365" s="6"/>
      <c r="G365" s="76"/>
    </row>
    <row r="366">
      <c r="B366" s="51"/>
      <c r="C366" s="51"/>
      <c r="E366" s="76"/>
      <c r="F366" s="6"/>
      <c r="G366" s="76"/>
    </row>
    <row r="367">
      <c r="B367" s="51"/>
      <c r="C367" s="51"/>
      <c r="E367" s="76"/>
      <c r="F367" s="6"/>
      <c r="G367" s="76"/>
    </row>
    <row r="368">
      <c r="B368" s="51"/>
      <c r="C368" s="51"/>
      <c r="E368" s="76"/>
      <c r="F368" s="6"/>
      <c r="G368" s="76"/>
    </row>
    <row r="369">
      <c r="B369" s="51"/>
      <c r="C369" s="51"/>
      <c r="E369" s="76"/>
      <c r="F369" s="6"/>
      <c r="G369" s="76"/>
    </row>
    <row r="370">
      <c r="B370" s="51"/>
      <c r="C370" s="51"/>
      <c r="E370" s="76"/>
      <c r="F370" s="6"/>
      <c r="G370" s="76"/>
    </row>
    <row r="371">
      <c r="B371" s="51"/>
      <c r="C371" s="51"/>
      <c r="E371" s="76"/>
      <c r="F371" s="6"/>
      <c r="G371" s="76"/>
    </row>
    <row r="372">
      <c r="B372" s="51"/>
      <c r="C372" s="51"/>
      <c r="E372" s="76"/>
      <c r="F372" s="6"/>
      <c r="G372" s="76"/>
    </row>
    <row r="373">
      <c r="B373" s="51"/>
      <c r="C373" s="51"/>
      <c r="E373" s="76"/>
      <c r="F373" s="6"/>
      <c r="G373" s="76"/>
    </row>
    <row r="374">
      <c r="B374" s="51"/>
      <c r="C374" s="51"/>
      <c r="E374" s="76"/>
      <c r="F374" s="6"/>
      <c r="G374" s="76"/>
    </row>
    <row r="375">
      <c r="B375" s="51"/>
      <c r="C375" s="51"/>
      <c r="E375" s="76"/>
      <c r="F375" s="6"/>
      <c r="G375" s="76"/>
    </row>
    <row r="376">
      <c r="B376" s="51"/>
      <c r="C376" s="51"/>
      <c r="E376" s="76"/>
      <c r="F376" s="6"/>
      <c r="G376" s="76"/>
    </row>
    <row r="377">
      <c r="B377" s="51"/>
      <c r="C377" s="51"/>
      <c r="E377" s="76"/>
      <c r="F377" s="6"/>
      <c r="G377" s="76"/>
    </row>
    <row r="378">
      <c r="B378" s="51"/>
      <c r="C378" s="51"/>
      <c r="E378" s="76"/>
      <c r="F378" s="6"/>
      <c r="G378" s="76"/>
    </row>
    <row r="379">
      <c r="B379" s="51"/>
      <c r="C379" s="51"/>
      <c r="E379" s="76"/>
      <c r="F379" s="6"/>
      <c r="G379" s="76"/>
    </row>
    <row r="380">
      <c r="B380" s="51"/>
      <c r="C380" s="51"/>
      <c r="E380" s="76"/>
      <c r="F380" s="6"/>
      <c r="G380" s="76"/>
    </row>
    <row r="381">
      <c r="B381" s="51"/>
      <c r="C381" s="51"/>
      <c r="E381" s="76"/>
      <c r="F381" s="6"/>
      <c r="G381" s="76"/>
    </row>
    <row r="382">
      <c r="B382" s="51"/>
      <c r="C382" s="51"/>
      <c r="E382" s="76"/>
      <c r="F382" s="6"/>
      <c r="G382" s="76"/>
    </row>
    <row r="383">
      <c r="B383" s="51"/>
      <c r="C383" s="51"/>
      <c r="E383" s="76"/>
      <c r="F383" s="6"/>
      <c r="G383" s="76"/>
    </row>
    <row r="384">
      <c r="B384" s="51"/>
      <c r="C384" s="51"/>
      <c r="E384" s="76"/>
      <c r="F384" s="6"/>
      <c r="G384" s="76"/>
    </row>
    <row r="385">
      <c r="B385" s="51"/>
      <c r="C385" s="51"/>
      <c r="E385" s="76"/>
      <c r="F385" s="6"/>
      <c r="G385" s="76"/>
    </row>
    <row r="386">
      <c r="B386" s="51"/>
      <c r="C386" s="51"/>
      <c r="E386" s="76"/>
      <c r="F386" s="6"/>
      <c r="G386" s="76"/>
    </row>
    <row r="387">
      <c r="B387" s="51"/>
      <c r="C387" s="51"/>
      <c r="E387" s="76"/>
      <c r="F387" s="6"/>
      <c r="G387" s="76"/>
    </row>
    <row r="388">
      <c r="B388" s="51"/>
      <c r="C388" s="51"/>
      <c r="E388" s="76"/>
      <c r="F388" s="6"/>
      <c r="G388" s="76"/>
    </row>
    <row r="389">
      <c r="B389" s="51"/>
      <c r="C389" s="51"/>
      <c r="E389" s="76"/>
      <c r="F389" s="6"/>
      <c r="G389" s="76"/>
    </row>
    <row r="390">
      <c r="B390" s="51"/>
      <c r="C390" s="51"/>
      <c r="E390" s="76"/>
      <c r="F390" s="6"/>
      <c r="G390" s="76"/>
    </row>
    <row r="391">
      <c r="B391" s="51"/>
      <c r="C391" s="51"/>
      <c r="E391" s="76"/>
      <c r="F391" s="6"/>
      <c r="G391" s="76"/>
    </row>
    <row r="392">
      <c r="B392" s="51"/>
      <c r="C392" s="51"/>
      <c r="E392" s="76"/>
      <c r="F392" s="6"/>
      <c r="G392" s="76"/>
    </row>
    <row r="393">
      <c r="B393" s="51"/>
      <c r="C393" s="51"/>
      <c r="E393" s="76"/>
      <c r="F393" s="6"/>
      <c r="G393" s="76"/>
    </row>
    <row r="394">
      <c r="B394" s="51"/>
      <c r="C394" s="51"/>
      <c r="E394" s="76"/>
      <c r="F394" s="6"/>
      <c r="G394" s="76"/>
    </row>
    <row r="395">
      <c r="B395" s="51"/>
      <c r="C395" s="51"/>
      <c r="E395" s="76"/>
      <c r="F395" s="6"/>
      <c r="G395" s="76"/>
    </row>
    <row r="396">
      <c r="B396" s="51"/>
      <c r="C396" s="51"/>
      <c r="E396" s="76"/>
      <c r="F396" s="6"/>
      <c r="G396" s="76"/>
    </row>
    <row r="397">
      <c r="B397" s="51"/>
      <c r="C397" s="51"/>
      <c r="E397" s="76"/>
      <c r="F397" s="6"/>
      <c r="G397" s="76"/>
    </row>
    <row r="398">
      <c r="B398" s="51"/>
      <c r="C398" s="51"/>
      <c r="E398" s="76"/>
      <c r="F398" s="6"/>
      <c r="G398" s="76"/>
    </row>
    <row r="399">
      <c r="B399" s="51"/>
      <c r="C399" s="51"/>
      <c r="E399" s="76"/>
      <c r="F399" s="6"/>
      <c r="G399" s="76"/>
    </row>
    <row r="400">
      <c r="B400" s="51"/>
      <c r="C400" s="51"/>
      <c r="E400" s="76"/>
      <c r="F400" s="6"/>
      <c r="G400" s="76"/>
    </row>
    <row r="401">
      <c r="B401" s="51"/>
      <c r="C401" s="51"/>
      <c r="E401" s="76"/>
      <c r="F401" s="6"/>
      <c r="G401" s="76"/>
    </row>
    <row r="402">
      <c r="B402" s="51"/>
      <c r="C402" s="51"/>
      <c r="E402" s="76"/>
      <c r="F402" s="6"/>
      <c r="G402" s="76"/>
    </row>
    <row r="403">
      <c r="B403" s="51"/>
      <c r="C403" s="51"/>
      <c r="E403" s="76"/>
      <c r="F403" s="6"/>
      <c r="G403" s="76"/>
    </row>
    <row r="404">
      <c r="B404" s="51"/>
      <c r="C404" s="51"/>
      <c r="E404" s="76"/>
      <c r="F404" s="6"/>
      <c r="G404" s="76"/>
    </row>
    <row r="405">
      <c r="B405" s="51"/>
      <c r="C405" s="51"/>
      <c r="E405" s="76"/>
      <c r="F405" s="6"/>
      <c r="G405" s="76"/>
    </row>
    <row r="406">
      <c r="B406" s="51"/>
      <c r="C406" s="51"/>
      <c r="E406" s="76"/>
      <c r="F406" s="6"/>
      <c r="G406" s="76"/>
    </row>
    <row r="407">
      <c r="B407" s="51"/>
      <c r="C407" s="51"/>
      <c r="E407" s="76"/>
      <c r="F407" s="6"/>
      <c r="G407" s="76"/>
    </row>
    <row r="408">
      <c r="B408" s="51"/>
      <c r="C408" s="51"/>
      <c r="E408" s="76"/>
      <c r="F408" s="6"/>
      <c r="G408" s="76"/>
    </row>
    <row r="409">
      <c r="B409" s="51"/>
      <c r="C409" s="51"/>
      <c r="E409" s="76"/>
      <c r="F409" s="6"/>
      <c r="G409" s="76"/>
    </row>
    <row r="410">
      <c r="B410" s="51"/>
      <c r="C410" s="51"/>
      <c r="E410" s="76"/>
      <c r="F410" s="6"/>
      <c r="G410" s="76"/>
    </row>
    <row r="411">
      <c r="B411" s="51"/>
      <c r="C411" s="51"/>
      <c r="E411" s="76"/>
      <c r="F411" s="6"/>
      <c r="G411" s="76"/>
    </row>
    <row r="412">
      <c r="B412" s="51"/>
      <c r="C412" s="51"/>
      <c r="E412" s="76"/>
      <c r="F412" s="6"/>
      <c r="G412" s="76"/>
    </row>
    <row r="413">
      <c r="B413" s="51"/>
      <c r="C413" s="51"/>
      <c r="E413" s="76"/>
      <c r="F413" s="6"/>
      <c r="G413" s="76"/>
    </row>
    <row r="414">
      <c r="B414" s="51"/>
      <c r="C414" s="51"/>
      <c r="E414" s="76"/>
      <c r="F414" s="6"/>
      <c r="G414" s="76"/>
    </row>
    <row r="415">
      <c r="B415" s="51"/>
      <c r="C415" s="51"/>
      <c r="E415" s="76"/>
      <c r="F415" s="6"/>
      <c r="G415" s="76"/>
    </row>
    <row r="416">
      <c r="B416" s="51"/>
      <c r="C416" s="51"/>
      <c r="E416" s="76"/>
      <c r="F416" s="6"/>
      <c r="G416" s="76"/>
    </row>
    <row r="417">
      <c r="B417" s="51"/>
      <c r="C417" s="51"/>
      <c r="E417" s="76"/>
      <c r="F417" s="6"/>
      <c r="G417" s="76"/>
    </row>
    <row r="418">
      <c r="B418" s="51"/>
      <c r="C418" s="51"/>
      <c r="E418" s="76"/>
      <c r="F418" s="6"/>
      <c r="G418" s="76"/>
    </row>
    <row r="419">
      <c r="B419" s="51"/>
      <c r="C419" s="51"/>
      <c r="E419" s="76"/>
      <c r="F419" s="6"/>
      <c r="G419" s="76"/>
    </row>
    <row r="420">
      <c r="B420" s="51"/>
      <c r="C420" s="51"/>
      <c r="E420" s="76"/>
      <c r="F420" s="6"/>
      <c r="G420" s="76"/>
    </row>
    <row r="421">
      <c r="B421" s="51"/>
      <c r="C421" s="51"/>
      <c r="E421" s="76"/>
      <c r="F421" s="6"/>
      <c r="G421" s="76"/>
    </row>
    <row r="422">
      <c r="B422" s="51"/>
      <c r="C422" s="51"/>
      <c r="E422" s="76"/>
      <c r="F422" s="6"/>
      <c r="G422" s="76"/>
    </row>
    <row r="423">
      <c r="B423" s="51"/>
      <c r="C423" s="51"/>
      <c r="E423" s="76"/>
      <c r="F423" s="6"/>
      <c r="G423" s="76"/>
    </row>
    <row r="424">
      <c r="B424" s="51"/>
      <c r="C424" s="51"/>
      <c r="E424" s="76"/>
      <c r="F424" s="6"/>
      <c r="G424" s="76"/>
    </row>
    <row r="425">
      <c r="B425" s="51"/>
      <c r="C425" s="51"/>
      <c r="E425" s="76"/>
      <c r="F425" s="6"/>
      <c r="G425" s="76"/>
    </row>
    <row r="426">
      <c r="B426" s="51"/>
      <c r="C426" s="51"/>
      <c r="E426" s="76"/>
      <c r="F426" s="6"/>
      <c r="G426" s="76"/>
    </row>
    <row r="427">
      <c r="B427" s="51"/>
      <c r="C427" s="51"/>
      <c r="E427" s="76"/>
      <c r="F427" s="6"/>
      <c r="G427" s="76"/>
    </row>
    <row r="428">
      <c r="B428" s="51"/>
      <c r="C428" s="51"/>
      <c r="E428" s="76"/>
      <c r="F428" s="6"/>
      <c r="G428" s="76"/>
    </row>
    <row r="429">
      <c r="B429" s="51"/>
      <c r="C429" s="51"/>
      <c r="E429" s="76"/>
      <c r="F429" s="6"/>
      <c r="G429" s="76"/>
    </row>
    <row r="430">
      <c r="B430" s="51"/>
      <c r="C430" s="51"/>
      <c r="E430" s="76"/>
      <c r="F430" s="6"/>
      <c r="G430" s="76"/>
    </row>
    <row r="431">
      <c r="B431" s="51"/>
      <c r="C431" s="51"/>
      <c r="E431" s="76"/>
      <c r="F431" s="6"/>
      <c r="G431" s="76"/>
    </row>
    <row r="432">
      <c r="B432" s="51"/>
      <c r="C432" s="51"/>
      <c r="E432" s="76"/>
      <c r="F432" s="6"/>
      <c r="G432" s="76"/>
    </row>
    <row r="433">
      <c r="B433" s="51"/>
      <c r="C433" s="51"/>
      <c r="E433" s="76"/>
      <c r="F433" s="6"/>
      <c r="G433" s="76"/>
    </row>
    <row r="434">
      <c r="B434" s="51"/>
      <c r="C434" s="51"/>
      <c r="E434" s="76"/>
      <c r="F434" s="6"/>
      <c r="G434" s="76"/>
    </row>
    <row r="435">
      <c r="B435" s="51"/>
      <c r="C435" s="51"/>
      <c r="E435" s="76"/>
      <c r="F435" s="6"/>
      <c r="G435" s="76"/>
    </row>
    <row r="436">
      <c r="B436" s="51"/>
      <c r="C436" s="51"/>
      <c r="E436" s="76"/>
      <c r="F436" s="6"/>
      <c r="G436" s="76"/>
    </row>
    <row r="437">
      <c r="B437" s="51"/>
      <c r="C437" s="51"/>
      <c r="E437" s="76"/>
      <c r="F437" s="6"/>
      <c r="G437" s="76"/>
    </row>
    <row r="438">
      <c r="B438" s="51"/>
      <c r="C438" s="51"/>
      <c r="E438" s="76"/>
      <c r="F438" s="6"/>
      <c r="G438" s="76"/>
    </row>
    <row r="439">
      <c r="B439" s="51"/>
      <c r="C439" s="51"/>
      <c r="E439" s="76"/>
      <c r="F439" s="6"/>
      <c r="G439" s="76"/>
    </row>
    <row r="440">
      <c r="B440" s="51"/>
      <c r="C440" s="51"/>
      <c r="E440" s="76"/>
      <c r="F440" s="6"/>
      <c r="G440" s="76"/>
    </row>
    <row r="441">
      <c r="B441" s="51"/>
      <c r="C441" s="51"/>
      <c r="E441" s="76"/>
      <c r="F441" s="6"/>
      <c r="G441" s="76"/>
    </row>
    <row r="442">
      <c r="B442" s="51"/>
      <c r="C442" s="51"/>
      <c r="E442" s="76"/>
      <c r="F442" s="6"/>
      <c r="G442" s="76"/>
    </row>
    <row r="443">
      <c r="B443" s="51"/>
      <c r="C443" s="51"/>
      <c r="E443" s="76"/>
      <c r="F443" s="6"/>
      <c r="G443" s="76"/>
    </row>
    <row r="444">
      <c r="B444" s="51"/>
      <c r="C444" s="51"/>
      <c r="E444" s="76"/>
      <c r="F444" s="6"/>
      <c r="G444" s="76"/>
    </row>
    <row r="445">
      <c r="B445" s="51"/>
      <c r="C445" s="51"/>
      <c r="E445" s="76"/>
      <c r="F445" s="6"/>
      <c r="G445" s="76"/>
    </row>
    <row r="446">
      <c r="B446" s="51"/>
      <c r="C446" s="51"/>
      <c r="E446" s="76"/>
      <c r="F446" s="6"/>
      <c r="G446" s="76"/>
    </row>
    <row r="447">
      <c r="B447" s="51"/>
      <c r="C447" s="51"/>
      <c r="E447" s="76"/>
      <c r="F447" s="6"/>
      <c r="G447" s="76"/>
    </row>
    <row r="448">
      <c r="B448" s="51"/>
      <c r="C448" s="51"/>
      <c r="E448" s="76"/>
      <c r="F448" s="6"/>
      <c r="G448" s="76"/>
    </row>
    <row r="449">
      <c r="B449" s="51"/>
      <c r="C449" s="51"/>
      <c r="E449" s="76"/>
      <c r="F449" s="6"/>
      <c r="G449" s="76"/>
    </row>
    <row r="450">
      <c r="B450" s="51"/>
      <c r="C450" s="51"/>
      <c r="E450" s="76"/>
      <c r="F450" s="6"/>
      <c r="G450" s="76"/>
    </row>
    <row r="451">
      <c r="B451" s="51"/>
      <c r="C451" s="51"/>
      <c r="E451" s="76"/>
      <c r="F451" s="6"/>
      <c r="G451" s="76"/>
    </row>
    <row r="452">
      <c r="B452" s="51"/>
      <c r="C452" s="51"/>
      <c r="E452" s="76"/>
      <c r="F452" s="6"/>
      <c r="G452" s="76"/>
    </row>
    <row r="453">
      <c r="B453" s="51"/>
      <c r="C453" s="51"/>
      <c r="E453" s="76"/>
      <c r="F453" s="6"/>
      <c r="G453" s="76"/>
    </row>
    <row r="454">
      <c r="B454" s="51"/>
      <c r="C454" s="51"/>
      <c r="E454" s="76"/>
      <c r="F454" s="6"/>
      <c r="G454" s="76"/>
    </row>
    <row r="455">
      <c r="B455" s="51"/>
      <c r="C455" s="51"/>
      <c r="E455" s="76"/>
      <c r="F455" s="6"/>
      <c r="G455" s="76"/>
    </row>
    <row r="456">
      <c r="B456" s="51"/>
      <c r="C456" s="51"/>
      <c r="E456" s="76"/>
      <c r="F456" s="6"/>
      <c r="G456" s="76"/>
    </row>
    <row r="457">
      <c r="B457" s="51"/>
      <c r="C457" s="51"/>
      <c r="E457" s="76"/>
      <c r="F457" s="6"/>
      <c r="G457" s="76"/>
    </row>
    <row r="458">
      <c r="B458" s="51"/>
      <c r="C458" s="51"/>
      <c r="E458" s="76"/>
      <c r="F458" s="6"/>
      <c r="G458" s="76"/>
    </row>
    <row r="459">
      <c r="B459" s="51"/>
      <c r="C459" s="51"/>
      <c r="E459" s="76"/>
      <c r="F459" s="6"/>
      <c r="G459" s="76"/>
    </row>
    <row r="460">
      <c r="B460" s="51"/>
      <c r="C460" s="51"/>
      <c r="E460" s="76"/>
      <c r="F460" s="6"/>
      <c r="G460" s="76"/>
    </row>
    <row r="461">
      <c r="B461" s="51"/>
      <c r="C461" s="51"/>
      <c r="E461" s="76"/>
      <c r="F461" s="6"/>
      <c r="G461" s="76"/>
    </row>
    <row r="462">
      <c r="B462" s="51"/>
      <c r="C462" s="51"/>
      <c r="E462" s="76"/>
      <c r="F462" s="6"/>
      <c r="G462" s="76"/>
    </row>
    <row r="463">
      <c r="B463" s="51"/>
      <c r="C463" s="51"/>
      <c r="E463" s="76"/>
      <c r="F463" s="6"/>
      <c r="G463" s="76"/>
    </row>
    <row r="464">
      <c r="B464" s="51"/>
      <c r="C464" s="51"/>
      <c r="E464" s="76"/>
      <c r="F464" s="6"/>
      <c r="G464" s="76"/>
    </row>
    <row r="465">
      <c r="B465" s="51"/>
      <c r="C465" s="51"/>
      <c r="E465" s="76"/>
      <c r="F465" s="6"/>
      <c r="G465" s="76"/>
    </row>
    <row r="466">
      <c r="B466" s="51"/>
      <c r="C466" s="51"/>
      <c r="E466" s="76"/>
      <c r="F466" s="6"/>
      <c r="G466" s="76"/>
    </row>
    <row r="467">
      <c r="B467" s="51"/>
      <c r="C467" s="51"/>
      <c r="E467" s="76"/>
      <c r="F467" s="6"/>
      <c r="G467" s="76"/>
    </row>
    <row r="468">
      <c r="B468" s="51"/>
      <c r="C468" s="51"/>
      <c r="E468" s="76"/>
      <c r="F468" s="6"/>
      <c r="G468" s="76"/>
    </row>
    <row r="469">
      <c r="B469" s="51"/>
      <c r="C469" s="51"/>
      <c r="E469" s="76"/>
      <c r="F469" s="6"/>
      <c r="G469" s="76"/>
    </row>
    <row r="470">
      <c r="B470" s="51"/>
      <c r="C470" s="51"/>
      <c r="E470" s="76"/>
      <c r="F470" s="6"/>
      <c r="G470" s="76"/>
    </row>
    <row r="471">
      <c r="B471" s="51"/>
      <c r="C471" s="51"/>
      <c r="E471" s="76"/>
      <c r="F471" s="6"/>
      <c r="G471" s="76"/>
    </row>
    <row r="472">
      <c r="B472" s="51"/>
      <c r="C472" s="51"/>
      <c r="E472" s="76"/>
      <c r="F472" s="6"/>
      <c r="G472" s="76"/>
    </row>
    <row r="473">
      <c r="B473" s="51"/>
      <c r="C473" s="51"/>
      <c r="E473" s="76"/>
      <c r="F473" s="6"/>
      <c r="G473" s="76"/>
    </row>
    <row r="474">
      <c r="B474" s="51"/>
      <c r="C474" s="51"/>
      <c r="E474" s="76"/>
      <c r="F474" s="6"/>
      <c r="G474" s="76"/>
    </row>
    <row r="475">
      <c r="B475" s="51"/>
      <c r="C475" s="51"/>
      <c r="E475" s="76"/>
      <c r="F475" s="6"/>
      <c r="G475" s="76"/>
    </row>
    <row r="476">
      <c r="B476" s="51"/>
      <c r="C476" s="51"/>
      <c r="E476" s="76"/>
      <c r="F476" s="6"/>
      <c r="G476" s="76"/>
    </row>
    <row r="477">
      <c r="B477" s="51"/>
      <c r="C477" s="51"/>
      <c r="E477" s="76"/>
      <c r="F477" s="6"/>
      <c r="G477" s="76"/>
    </row>
    <row r="478">
      <c r="B478" s="51"/>
      <c r="C478" s="51"/>
      <c r="E478" s="76"/>
      <c r="F478" s="6"/>
      <c r="G478" s="76"/>
    </row>
    <row r="479">
      <c r="B479" s="51"/>
      <c r="C479" s="51"/>
      <c r="E479" s="76"/>
      <c r="F479" s="6"/>
      <c r="G479" s="76"/>
    </row>
    <row r="480">
      <c r="B480" s="51"/>
      <c r="C480" s="51"/>
      <c r="E480" s="76"/>
      <c r="F480" s="6"/>
      <c r="G480" s="76"/>
    </row>
    <row r="481">
      <c r="B481" s="51"/>
      <c r="C481" s="51"/>
      <c r="E481" s="76"/>
      <c r="F481" s="6"/>
      <c r="G481" s="76"/>
    </row>
    <row r="482">
      <c r="B482" s="51"/>
      <c r="C482" s="51"/>
      <c r="E482" s="76"/>
      <c r="F482" s="6"/>
      <c r="G482" s="76"/>
    </row>
    <row r="483">
      <c r="B483" s="51"/>
      <c r="C483" s="51"/>
      <c r="E483" s="76"/>
      <c r="F483" s="6"/>
      <c r="G483" s="76"/>
    </row>
    <row r="484">
      <c r="B484" s="51"/>
      <c r="C484" s="51"/>
      <c r="E484" s="76"/>
      <c r="F484" s="6"/>
      <c r="G484" s="76"/>
    </row>
    <row r="485">
      <c r="B485" s="51"/>
      <c r="C485" s="51"/>
      <c r="E485" s="76"/>
      <c r="F485" s="6"/>
      <c r="G485" s="76"/>
    </row>
    <row r="486">
      <c r="B486" s="51"/>
      <c r="C486" s="51"/>
      <c r="E486" s="76"/>
      <c r="F486" s="6"/>
      <c r="G486" s="76"/>
    </row>
    <row r="487">
      <c r="B487" s="51"/>
      <c r="C487" s="51"/>
      <c r="E487" s="76"/>
      <c r="F487" s="6"/>
      <c r="G487" s="76"/>
    </row>
    <row r="488">
      <c r="B488" s="51"/>
      <c r="C488" s="51"/>
      <c r="E488" s="76"/>
      <c r="F488" s="6"/>
      <c r="G488" s="76"/>
    </row>
    <row r="489">
      <c r="B489" s="51"/>
      <c r="C489" s="51"/>
      <c r="E489" s="76"/>
      <c r="F489" s="6"/>
      <c r="G489" s="76"/>
    </row>
    <row r="490">
      <c r="B490" s="51"/>
      <c r="C490" s="51"/>
      <c r="E490" s="76"/>
      <c r="F490" s="6"/>
      <c r="G490" s="76"/>
    </row>
    <row r="491">
      <c r="B491" s="51"/>
      <c r="C491" s="51"/>
      <c r="E491" s="76"/>
      <c r="F491" s="6"/>
      <c r="G491" s="76"/>
    </row>
    <row r="492">
      <c r="B492" s="51"/>
      <c r="C492" s="51"/>
      <c r="E492" s="76"/>
      <c r="F492" s="6"/>
      <c r="G492" s="76"/>
    </row>
    <row r="493">
      <c r="B493" s="51"/>
      <c r="C493" s="51"/>
      <c r="E493" s="76"/>
      <c r="F493" s="6"/>
      <c r="G493" s="76"/>
    </row>
    <row r="494">
      <c r="B494" s="51"/>
      <c r="C494" s="51"/>
      <c r="E494" s="76"/>
      <c r="F494" s="6"/>
      <c r="G494" s="76"/>
    </row>
    <row r="495">
      <c r="B495" s="51"/>
      <c r="C495" s="51"/>
      <c r="E495" s="76"/>
      <c r="F495" s="6"/>
      <c r="G495" s="76"/>
    </row>
    <row r="496">
      <c r="B496" s="51"/>
      <c r="C496" s="51"/>
      <c r="E496" s="76"/>
      <c r="F496" s="6"/>
      <c r="G496" s="76"/>
    </row>
    <row r="497">
      <c r="B497" s="51"/>
      <c r="C497" s="51"/>
      <c r="E497" s="76"/>
      <c r="F497" s="6"/>
      <c r="G497" s="76"/>
    </row>
    <row r="498">
      <c r="B498" s="51"/>
      <c r="C498" s="51"/>
      <c r="E498" s="76"/>
      <c r="F498" s="6"/>
      <c r="G498" s="76"/>
    </row>
    <row r="499">
      <c r="B499" s="51"/>
      <c r="C499" s="51"/>
      <c r="E499" s="76"/>
      <c r="F499" s="6"/>
      <c r="G499" s="76"/>
    </row>
    <row r="500">
      <c r="B500" s="51"/>
      <c r="C500" s="51"/>
      <c r="E500" s="76"/>
      <c r="F500" s="6"/>
      <c r="G500" s="76"/>
    </row>
    <row r="501">
      <c r="B501" s="51"/>
      <c r="C501" s="51"/>
      <c r="E501" s="76"/>
      <c r="F501" s="6"/>
      <c r="G501" s="76"/>
    </row>
    <row r="502">
      <c r="B502" s="51"/>
      <c r="C502" s="51"/>
      <c r="E502" s="76"/>
      <c r="F502" s="6"/>
      <c r="G502" s="76"/>
    </row>
    <row r="503">
      <c r="B503" s="51"/>
      <c r="C503" s="51"/>
      <c r="E503" s="76"/>
      <c r="F503" s="6"/>
      <c r="G503" s="76"/>
    </row>
    <row r="504">
      <c r="B504" s="51"/>
      <c r="C504" s="51"/>
      <c r="E504" s="76"/>
      <c r="F504" s="6"/>
      <c r="G504" s="76"/>
    </row>
    <row r="505">
      <c r="B505" s="51"/>
      <c r="C505" s="51"/>
      <c r="E505" s="76"/>
      <c r="F505" s="6"/>
      <c r="G505" s="76"/>
    </row>
    <row r="506">
      <c r="B506" s="51"/>
      <c r="C506" s="51"/>
      <c r="E506" s="76"/>
      <c r="F506" s="6"/>
      <c r="G506" s="76"/>
    </row>
    <row r="507">
      <c r="B507" s="51"/>
      <c r="C507" s="51"/>
      <c r="E507" s="76"/>
      <c r="F507" s="6"/>
      <c r="G507" s="76"/>
    </row>
    <row r="508">
      <c r="B508" s="51"/>
      <c r="C508" s="51"/>
      <c r="E508" s="76"/>
      <c r="F508" s="6"/>
      <c r="G508" s="76"/>
    </row>
    <row r="509">
      <c r="B509" s="51"/>
      <c r="C509" s="51"/>
      <c r="E509" s="76"/>
      <c r="F509" s="6"/>
      <c r="G509" s="76"/>
    </row>
    <row r="510">
      <c r="B510" s="51"/>
      <c r="C510" s="51"/>
      <c r="E510" s="76"/>
      <c r="F510" s="6"/>
      <c r="G510" s="76"/>
    </row>
    <row r="511">
      <c r="B511" s="51"/>
      <c r="C511" s="51"/>
      <c r="E511" s="76"/>
      <c r="F511" s="6"/>
      <c r="G511" s="76"/>
    </row>
    <row r="512">
      <c r="B512" s="51"/>
      <c r="C512" s="51"/>
      <c r="E512" s="76"/>
      <c r="F512" s="6"/>
      <c r="G512" s="76"/>
    </row>
    <row r="513">
      <c r="B513" s="51"/>
      <c r="C513" s="51"/>
      <c r="E513" s="76"/>
      <c r="F513" s="6"/>
      <c r="G513" s="76"/>
    </row>
    <row r="514">
      <c r="B514" s="51"/>
      <c r="C514" s="51"/>
      <c r="E514" s="76"/>
      <c r="F514" s="6"/>
      <c r="G514" s="76"/>
    </row>
    <row r="515">
      <c r="B515" s="51"/>
      <c r="C515" s="51"/>
      <c r="E515" s="76"/>
      <c r="F515" s="6"/>
      <c r="G515" s="76"/>
    </row>
    <row r="516">
      <c r="B516" s="51"/>
      <c r="C516" s="51"/>
      <c r="E516" s="76"/>
      <c r="F516" s="6"/>
      <c r="G516" s="76"/>
    </row>
    <row r="517">
      <c r="B517" s="51"/>
      <c r="C517" s="51"/>
      <c r="E517" s="76"/>
      <c r="F517" s="6"/>
      <c r="G517" s="76"/>
    </row>
    <row r="518">
      <c r="B518" s="51"/>
      <c r="C518" s="51"/>
      <c r="E518" s="76"/>
      <c r="F518" s="6"/>
      <c r="G518" s="76"/>
    </row>
    <row r="519">
      <c r="B519" s="51"/>
      <c r="C519" s="51"/>
      <c r="E519" s="76"/>
      <c r="F519" s="6"/>
      <c r="G519" s="76"/>
    </row>
    <row r="520">
      <c r="B520" s="51"/>
      <c r="C520" s="51"/>
      <c r="E520" s="76"/>
      <c r="F520" s="6"/>
      <c r="G520" s="76"/>
    </row>
    <row r="521">
      <c r="B521" s="51"/>
      <c r="C521" s="51"/>
      <c r="E521" s="76"/>
      <c r="F521" s="6"/>
      <c r="G521" s="76"/>
    </row>
    <row r="522">
      <c r="B522" s="51"/>
      <c r="C522" s="51"/>
      <c r="E522" s="76"/>
      <c r="F522" s="6"/>
      <c r="G522" s="76"/>
    </row>
    <row r="523">
      <c r="B523" s="51"/>
      <c r="C523" s="51"/>
      <c r="E523" s="76"/>
      <c r="F523" s="6"/>
      <c r="G523" s="76"/>
    </row>
    <row r="524">
      <c r="B524" s="51"/>
      <c r="C524" s="51"/>
      <c r="E524" s="76"/>
      <c r="F524" s="6"/>
      <c r="G524" s="76"/>
    </row>
    <row r="525">
      <c r="B525" s="51"/>
      <c r="C525" s="51"/>
      <c r="E525" s="76"/>
      <c r="F525" s="6"/>
      <c r="G525" s="76"/>
    </row>
    <row r="526">
      <c r="B526" s="51"/>
      <c r="C526" s="51"/>
      <c r="E526" s="76"/>
      <c r="F526" s="6"/>
      <c r="G526" s="76"/>
    </row>
    <row r="527">
      <c r="B527" s="51"/>
      <c r="C527" s="51"/>
      <c r="E527" s="76"/>
      <c r="F527" s="6"/>
      <c r="G527" s="76"/>
    </row>
    <row r="528">
      <c r="B528" s="51"/>
      <c r="C528" s="51"/>
      <c r="E528" s="76"/>
      <c r="F528" s="6"/>
      <c r="G528" s="76"/>
    </row>
    <row r="529">
      <c r="B529" s="51"/>
      <c r="C529" s="51"/>
      <c r="E529" s="76"/>
      <c r="F529" s="6"/>
      <c r="G529" s="76"/>
    </row>
    <row r="530">
      <c r="B530" s="51"/>
      <c r="C530" s="51"/>
      <c r="E530" s="76"/>
      <c r="F530" s="6"/>
      <c r="G530" s="76"/>
    </row>
    <row r="531">
      <c r="B531" s="51"/>
      <c r="C531" s="51"/>
      <c r="E531" s="76"/>
      <c r="F531" s="6"/>
      <c r="G531" s="76"/>
    </row>
    <row r="532">
      <c r="B532" s="51"/>
      <c r="C532" s="51"/>
      <c r="E532" s="76"/>
      <c r="F532" s="6"/>
      <c r="G532" s="76"/>
    </row>
    <row r="533">
      <c r="B533" s="51"/>
      <c r="C533" s="51"/>
      <c r="E533" s="76"/>
      <c r="F533" s="6"/>
      <c r="G533" s="76"/>
    </row>
    <row r="534">
      <c r="B534" s="51"/>
      <c r="C534" s="51"/>
      <c r="E534" s="76"/>
      <c r="F534" s="6"/>
      <c r="G534" s="76"/>
    </row>
    <row r="535">
      <c r="B535" s="51"/>
      <c r="C535" s="51"/>
      <c r="E535" s="76"/>
      <c r="F535" s="6"/>
      <c r="G535" s="76"/>
    </row>
    <row r="536">
      <c r="B536" s="51"/>
      <c r="C536" s="51"/>
      <c r="E536" s="76"/>
      <c r="F536" s="6"/>
      <c r="G536" s="76"/>
    </row>
    <row r="537">
      <c r="B537" s="51"/>
      <c r="C537" s="51"/>
      <c r="E537" s="76"/>
      <c r="F537" s="6"/>
      <c r="G537" s="76"/>
    </row>
    <row r="538">
      <c r="B538" s="51"/>
      <c r="C538" s="51"/>
      <c r="E538" s="76"/>
      <c r="F538" s="6"/>
      <c r="G538" s="76"/>
    </row>
    <row r="539">
      <c r="B539" s="51"/>
      <c r="C539" s="51"/>
      <c r="E539" s="76"/>
      <c r="F539" s="6"/>
      <c r="G539" s="76"/>
    </row>
    <row r="540">
      <c r="B540" s="51"/>
      <c r="C540" s="51"/>
      <c r="E540" s="76"/>
      <c r="F540" s="6"/>
      <c r="G540" s="76"/>
    </row>
    <row r="541">
      <c r="B541" s="51"/>
      <c r="C541" s="51"/>
      <c r="E541" s="76"/>
      <c r="F541" s="6"/>
      <c r="G541" s="76"/>
    </row>
    <row r="542">
      <c r="B542" s="51"/>
      <c r="C542" s="51"/>
      <c r="E542" s="76"/>
      <c r="F542" s="6"/>
      <c r="G542" s="76"/>
    </row>
    <row r="543">
      <c r="B543" s="51"/>
      <c r="C543" s="51"/>
      <c r="E543" s="76"/>
      <c r="F543" s="6"/>
      <c r="G543" s="76"/>
    </row>
    <row r="544">
      <c r="B544" s="51"/>
      <c r="C544" s="51"/>
      <c r="E544" s="76"/>
      <c r="F544" s="6"/>
      <c r="G544" s="76"/>
    </row>
    <row r="545">
      <c r="B545" s="51"/>
      <c r="C545" s="51"/>
      <c r="E545" s="76"/>
      <c r="F545" s="6"/>
      <c r="G545" s="76"/>
    </row>
    <row r="546">
      <c r="B546" s="51"/>
      <c r="C546" s="51"/>
      <c r="E546" s="76"/>
      <c r="F546" s="6"/>
      <c r="G546" s="76"/>
    </row>
    <row r="547">
      <c r="B547" s="51"/>
      <c r="C547" s="51"/>
      <c r="E547" s="76"/>
      <c r="F547" s="6"/>
      <c r="G547" s="76"/>
    </row>
    <row r="548">
      <c r="B548" s="51"/>
      <c r="C548" s="51"/>
      <c r="E548" s="76"/>
      <c r="F548" s="6"/>
      <c r="G548" s="76"/>
    </row>
    <row r="549">
      <c r="B549" s="51"/>
      <c r="C549" s="51"/>
      <c r="E549" s="76"/>
      <c r="F549" s="6"/>
      <c r="G549" s="76"/>
    </row>
    <row r="550">
      <c r="B550" s="51"/>
      <c r="C550" s="51"/>
      <c r="E550" s="76"/>
      <c r="F550" s="6"/>
      <c r="G550" s="76"/>
    </row>
    <row r="551">
      <c r="B551" s="51"/>
      <c r="C551" s="51"/>
      <c r="E551" s="76"/>
      <c r="F551" s="6"/>
      <c r="G551" s="76"/>
    </row>
    <row r="552">
      <c r="B552" s="51"/>
      <c r="C552" s="51"/>
      <c r="E552" s="76"/>
      <c r="F552" s="6"/>
      <c r="G552" s="76"/>
    </row>
    <row r="553">
      <c r="B553" s="51"/>
      <c r="C553" s="51"/>
      <c r="E553" s="76"/>
      <c r="F553" s="6"/>
      <c r="G553" s="76"/>
    </row>
    <row r="554">
      <c r="B554" s="51"/>
      <c r="C554" s="51"/>
      <c r="E554" s="76"/>
      <c r="F554" s="6"/>
      <c r="G554" s="76"/>
    </row>
    <row r="555">
      <c r="B555" s="51"/>
      <c r="C555" s="51"/>
      <c r="E555" s="76"/>
      <c r="F555" s="6"/>
      <c r="G555" s="76"/>
    </row>
    <row r="556">
      <c r="B556" s="51"/>
      <c r="C556" s="51"/>
      <c r="E556" s="76"/>
      <c r="F556" s="6"/>
      <c r="G556" s="76"/>
    </row>
    <row r="557">
      <c r="B557" s="51"/>
      <c r="C557" s="51"/>
      <c r="E557" s="76"/>
      <c r="F557" s="6"/>
      <c r="G557" s="76"/>
    </row>
    <row r="558">
      <c r="B558" s="51"/>
      <c r="C558" s="51"/>
      <c r="E558" s="76"/>
      <c r="F558" s="6"/>
      <c r="G558" s="76"/>
    </row>
    <row r="559">
      <c r="B559" s="51"/>
      <c r="C559" s="51"/>
      <c r="E559" s="76"/>
      <c r="F559" s="6"/>
      <c r="G559" s="76"/>
    </row>
    <row r="560">
      <c r="B560" s="51"/>
      <c r="C560" s="51"/>
      <c r="E560" s="76"/>
      <c r="F560" s="6"/>
      <c r="G560" s="76"/>
    </row>
    <row r="561">
      <c r="B561" s="51"/>
      <c r="C561" s="51"/>
      <c r="E561" s="76"/>
      <c r="F561" s="6"/>
      <c r="G561" s="76"/>
    </row>
    <row r="562">
      <c r="B562" s="51"/>
      <c r="C562" s="51"/>
      <c r="E562" s="76"/>
      <c r="F562" s="6"/>
      <c r="G562" s="76"/>
    </row>
    <row r="563">
      <c r="B563" s="51"/>
      <c r="C563" s="51"/>
      <c r="E563" s="76"/>
      <c r="F563" s="6"/>
      <c r="G563" s="76"/>
    </row>
    <row r="564">
      <c r="B564" s="51"/>
      <c r="C564" s="51"/>
      <c r="E564" s="76"/>
      <c r="F564" s="6"/>
      <c r="G564" s="76"/>
    </row>
    <row r="565">
      <c r="B565" s="51"/>
      <c r="C565" s="51"/>
      <c r="E565" s="76"/>
      <c r="F565" s="6"/>
      <c r="G565" s="76"/>
    </row>
    <row r="566">
      <c r="B566" s="51"/>
      <c r="C566" s="51"/>
      <c r="E566" s="76"/>
      <c r="F566" s="6"/>
      <c r="G566" s="76"/>
    </row>
    <row r="567">
      <c r="B567" s="51"/>
      <c r="C567" s="51"/>
      <c r="E567" s="76"/>
      <c r="F567" s="6"/>
      <c r="G567" s="76"/>
    </row>
    <row r="568">
      <c r="B568" s="51"/>
      <c r="C568" s="51"/>
      <c r="E568" s="76"/>
      <c r="F568" s="6"/>
      <c r="G568" s="76"/>
    </row>
    <row r="569">
      <c r="B569" s="51"/>
      <c r="C569" s="51"/>
      <c r="E569" s="76"/>
      <c r="F569" s="6"/>
      <c r="G569" s="76"/>
    </row>
    <row r="570">
      <c r="B570" s="51"/>
      <c r="C570" s="51"/>
      <c r="E570" s="76"/>
      <c r="F570" s="6"/>
      <c r="G570" s="76"/>
    </row>
    <row r="571">
      <c r="B571" s="51"/>
      <c r="C571" s="51"/>
      <c r="E571" s="76"/>
      <c r="F571" s="6"/>
      <c r="G571" s="76"/>
    </row>
    <row r="572">
      <c r="B572" s="51"/>
      <c r="C572" s="51"/>
      <c r="E572" s="76"/>
      <c r="F572" s="6"/>
      <c r="G572" s="76"/>
    </row>
    <row r="573">
      <c r="B573" s="51"/>
      <c r="C573" s="51"/>
      <c r="E573" s="76"/>
      <c r="F573" s="6"/>
      <c r="G573" s="76"/>
    </row>
    <row r="574">
      <c r="B574" s="51"/>
      <c r="C574" s="51"/>
      <c r="E574" s="76"/>
      <c r="F574" s="6"/>
      <c r="G574" s="76"/>
    </row>
    <row r="575">
      <c r="B575" s="51"/>
      <c r="C575" s="51"/>
      <c r="E575" s="76"/>
      <c r="F575" s="6"/>
      <c r="G575" s="76"/>
    </row>
    <row r="576">
      <c r="B576" s="51"/>
      <c r="C576" s="51"/>
      <c r="E576" s="76"/>
      <c r="F576" s="6"/>
      <c r="G576" s="76"/>
    </row>
    <row r="577">
      <c r="B577" s="51"/>
      <c r="C577" s="51"/>
      <c r="E577" s="76"/>
      <c r="F577" s="6"/>
      <c r="G577" s="76"/>
    </row>
    <row r="578">
      <c r="B578" s="51"/>
      <c r="C578" s="51"/>
      <c r="E578" s="76"/>
      <c r="F578" s="6"/>
      <c r="G578" s="76"/>
    </row>
    <row r="579">
      <c r="B579" s="51"/>
      <c r="C579" s="51"/>
      <c r="E579" s="76"/>
      <c r="F579" s="6"/>
      <c r="G579" s="76"/>
    </row>
    <row r="580">
      <c r="B580" s="51"/>
      <c r="C580" s="51"/>
      <c r="E580" s="76"/>
      <c r="F580" s="6"/>
      <c r="G580" s="76"/>
    </row>
    <row r="581">
      <c r="B581" s="51"/>
      <c r="C581" s="51"/>
      <c r="E581" s="76"/>
      <c r="F581" s="6"/>
      <c r="G581" s="76"/>
    </row>
    <row r="582">
      <c r="B582" s="51"/>
      <c r="C582" s="51"/>
      <c r="E582" s="76"/>
      <c r="F582" s="6"/>
      <c r="G582" s="76"/>
    </row>
    <row r="583">
      <c r="B583" s="51"/>
      <c r="C583" s="51"/>
      <c r="E583" s="76"/>
      <c r="F583" s="6"/>
      <c r="G583" s="76"/>
    </row>
    <row r="584">
      <c r="B584" s="51"/>
      <c r="C584" s="51"/>
      <c r="E584" s="76"/>
      <c r="F584" s="6"/>
      <c r="G584" s="76"/>
    </row>
    <row r="585">
      <c r="B585" s="51"/>
      <c r="C585" s="51"/>
      <c r="E585" s="76"/>
      <c r="F585" s="6"/>
      <c r="G585" s="76"/>
    </row>
    <row r="586">
      <c r="B586" s="51"/>
      <c r="C586" s="51"/>
      <c r="E586" s="76"/>
      <c r="F586" s="6"/>
      <c r="G586" s="76"/>
    </row>
    <row r="587">
      <c r="B587" s="51"/>
      <c r="C587" s="51"/>
      <c r="E587" s="76"/>
      <c r="F587" s="6"/>
      <c r="G587" s="76"/>
    </row>
    <row r="588">
      <c r="B588" s="51"/>
      <c r="C588" s="51"/>
      <c r="E588" s="76"/>
      <c r="F588" s="6"/>
      <c r="G588" s="76"/>
    </row>
    <row r="589">
      <c r="B589" s="51"/>
      <c r="C589" s="51"/>
      <c r="E589" s="76"/>
      <c r="F589" s="6"/>
      <c r="G589" s="76"/>
    </row>
    <row r="590">
      <c r="B590" s="51"/>
      <c r="C590" s="51"/>
      <c r="E590" s="76"/>
      <c r="F590" s="6"/>
      <c r="G590" s="76"/>
    </row>
    <row r="591">
      <c r="B591" s="51"/>
      <c r="C591" s="51"/>
      <c r="E591" s="76"/>
      <c r="F591" s="6"/>
      <c r="G591" s="76"/>
    </row>
    <row r="592">
      <c r="B592" s="51"/>
      <c r="C592" s="51"/>
      <c r="E592" s="76"/>
      <c r="F592" s="6"/>
      <c r="G592" s="76"/>
    </row>
    <row r="593">
      <c r="B593" s="51"/>
      <c r="C593" s="51"/>
      <c r="E593" s="76"/>
      <c r="F593" s="6"/>
      <c r="G593" s="76"/>
    </row>
    <row r="594">
      <c r="B594" s="51"/>
      <c r="C594" s="51"/>
      <c r="E594" s="76"/>
      <c r="F594" s="6"/>
      <c r="G594" s="76"/>
    </row>
    <row r="595">
      <c r="B595" s="51"/>
      <c r="C595" s="51"/>
      <c r="E595" s="76"/>
      <c r="F595" s="6"/>
      <c r="G595" s="76"/>
    </row>
    <row r="596">
      <c r="B596" s="51"/>
      <c r="C596" s="51"/>
      <c r="E596" s="76"/>
      <c r="F596" s="6"/>
      <c r="G596" s="76"/>
    </row>
    <row r="597">
      <c r="B597" s="51"/>
      <c r="C597" s="51"/>
      <c r="E597" s="76"/>
      <c r="F597" s="6"/>
      <c r="G597" s="76"/>
    </row>
    <row r="598">
      <c r="B598" s="51"/>
      <c r="C598" s="51"/>
      <c r="E598" s="76"/>
      <c r="F598" s="6"/>
      <c r="G598" s="76"/>
    </row>
    <row r="599">
      <c r="B599" s="51"/>
      <c r="C599" s="51"/>
      <c r="E599" s="76"/>
      <c r="F599" s="6"/>
      <c r="G599" s="76"/>
    </row>
    <row r="600">
      <c r="B600" s="51"/>
      <c r="C600" s="51"/>
      <c r="E600" s="76"/>
      <c r="F600" s="6"/>
      <c r="G600" s="76"/>
    </row>
    <row r="601">
      <c r="B601" s="51"/>
      <c r="C601" s="51"/>
      <c r="E601" s="76"/>
      <c r="F601" s="6"/>
      <c r="G601" s="76"/>
    </row>
    <row r="602">
      <c r="B602" s="51"/>
      <c r="C602" s="51"/>
      <c r="E602" s="76"/>
      <c r="F602" s="6"/>
      <c r="G602" s="76"/>
    </row>
    <row r="603">
      <c r="B603" s="51"/>
      <c r="C603" s="51"/>
      <c r="E603" s="76"/>
      <c r="F603" s="6"/>
      <c r="G603" s="76"/>
    </row>
    <row r="604">
      <c r="B604" s="51"/>
      <c r="C604" s="51"/>
      <c r="E604" s="76"/>
      <c r="F604" s="6"/>
      <c r="G604" s="76"/>
    </row>
    <row r="605">
      <c r="B605" s="51"/>
      <c r="C605" s="51"/>
      <c r="E605" s="76"/>
      <c r="F605" s="6"/>
      <c r="G605" s="76"/>
    </row>
    <row r="606">
      <c r="B606" s="51"/>
      <c r="C606" s="51"/>
      <c r="E606" s="76"/>
      <c r="F606" s="6"/>
      <c r="G606" s="76"/>
    </row>
    <row r="607">
      <c r="B607" s="51"/>
      <c r="C607" s="51"/>
      <c r="E607" s="76"/>
      <c r="F607" s="6"/>
      <c r="G607" s="76"/>
    </row>
    <row r="608">
      <c r="B608" s="51"/>
      <c r="C608" s="51"/>
      <c r="E608" s="76"/>
      <c r="F608" s="6"/>
      <c r="G608" s="76"/>
    </row>
    <row r="609">
      <c r="B609" s="51"/>
      <c r="C609" s="51"/>
      <c r="E609" s="76"/>
      <c r="F609" s="6"/>
      <c r="G609" s="76"/>
    </row>
    <row r="610">
      <c r="B610" s="51"/>
      <c r="C610" s="51"/>
      <c r="E610" s="76"/>
      <c r="F610" s="6"/>
      <c r="G610" s="76"/>
    </row>
    <row r="611">
      <c r="B611" s="51"/>
      <c r="C611" s="51"/>
      <c r="E611" s="76"/>
      <c r="F611" s="6"/>
      <c r="G611" s="76"/>
    </row>
    <row r="612">
      <c r="B612" s="51"/>
      <c r="C612" s="51"/>
      <c r="E612" s="76"/>
      <c r="F612" s="6"/>
      <c r="G612" s="76"/>
    </row>
    <row r="613">
      <c r="B613" s="51"/>
      <c r="C613" s="51"/>
      <c r="E613" s="76"/>
      <c r="F613" s="6"/>
      <c r="G613" s="76"/>
    </row>
    <row r="614">
      <c r="B614" s="51"/>
      <c r="C614" s="51"/>
      <c r="E614" s="76"/>
      <c r="F614" s="6"/>
      <c r="G614" s="76"/>
    </row>
    <row r="615">
      <c r="B615" s="51"/>
      <c r="C615" s="51"/>
      <c r="E615" s="76"/>
      <c r="F615" s="6"/>
      <c r="G615" s="76"/>
    </row>
    <row r="616">
      <c r="B616" s="51"/>
      <c r="C616" s="51"/>
      <c r="E616" s="76"/>
      <c r="F616" s="6"/>
      <c r="G616" s="76"/>
    </row>
    <row r="617">
      <c r="B617" s="51"/>
      <c r="C617" s="51"/>
      <c r="E617" s="76"/>
      <c r="F617" s="6"/>
      <c r="G617" s="76"/>
    </row>
    <row r="618">
      <c r="B618" s="51"/>
      <c r="C618" s="51"/>
      <c r="E618" s="76"/>
      <c r="F618" s="6"/>
      <c r="G618" s="76"/>
    </row>
    <row r="619">
      <c r="B619" s="51"/>
      <c r="C619" s="51"/>
      <c r="E619" s="76"/>
      <c r="F619" s="6"/>
      <c r="G619" s="76"/>
    </row>
    <row r="620">
      <c r="B620" s="51"/>
      <c r="C620" s="51"/>
      <c r="E620" s="76"/>
      <c r="F620" s="6"/>
      <c r="G620" s="76"/>
    </row>
    <row r="621">
      <c r="B621" s="51"/>
      <c r="C621" s="51"/>
      <c r="E621" s="76"/>
      <c r="F621" s="6"/>
      <c r="G621" s="76"/>
    </row>
    <row r="622">
      <c r="B622" s="51"/>
      <c r="C622" s="51"/>
      <c r="E622" s="76"/>
      <c r="F622" s="6"/>
      <c r="G622" s="76"/>
    </row>
    <row r="623">
      <c r="B623" s="51"/>
      <c r="C623" s="51"/>
      <c r="E623" s="76"/>
      <c r="F623" s="6"/>
      <c r="G623" s="76"/>
    </row>
    <row r="624">
      <c r="B624" s="51"/>
      <c r="C624" s="51"/>
      <c r="E624" s="76"/>
      <c r="F624" s="6"/>
      <c r="G624" s="76"/>
    </row>
    <row r="625">
      <c r="B625" s="51"/>
      <c r="C625" s="51"/>
      <c r="E625" s="76"/>
      <c r="F625" s="6"/>
      <c r="G625" s="76"/>
    </row>
    <row r="626">
      <c r="B626" s="51"/>
      <c r="C626" s="51"/>
      <c r="E626" s="76"/>
      <c r="F626" s="6"/>
      <c r="G626" s="76"/>
    </row>
    <row r="627">
      <c r="B627" s="51"/>
      <c r="C627" s="51"/>
      <c r="E627" s="76"/>
      <c r="F627" s="6"/>
      <c r="G627" s="76"/>
    </row>
    <row r="628">
      <c r="B628" s="51"/>
      <c r="C628" s="51"/>
      <c r="E628" s="76"/>
      <c r="F628" s="6"/>
      <c r="G628" s="76"/>
    </row>
    <row r="629">
      <c r="B629" s="51"/>
      <c r="C629" s="51"/>
      <c r="E629" s="76"/>
      <c r="F629" s="6"/>
      <c r="G629" s="76"/>
    </row>
    <row r="630">
      <c r="B630" s="51"/>
      <c r="C630" s="51"/>
      <c r="E630" s="76"/>
      <c r="F630" s="6"/>
      <c r="G630" s="76"/>
    </row>
    <row r="631">
      <c r="B631" s="51"/>
      <c r="C631" s="51"/>
      <c r="E631" s="76"/>
      <c r="F631" s="6"/>
      <c r="G631" s="76"/>
    </row>
    <row r="632">
      <c r="B632" s="51"/>
      <c r="C632" s="51"/>
      <c r="E632" s="76"/>
      <c r="F632" s="6"/>
      <c r="G632" s="76"/>
    </row>
    <row r="633">
      <c r="B633" s="51"/>
      <c r="C633" s="51"/>
      <c r="E633" s="76"/>
      <c r="F633" s="6"/>
      <c r="G633" s="76"/>
    </row>
    <row r="634">
      <c r="B634" s="51"/>
      <c r="C634" s="51"/>
      <c r="E634" s="76"/>
      <c r="F634" s="6"/>
      <c r="G634" s="76"/>
    </row>
    <row r="635">
      <c r="B635" s="51"/>
      <c r="C635" s="51"/>
      <c r="E635" s="76"/>
      <c r="F635" s="6"/>
      <c r="G635" s="76"/>
    </row>
    <row r="636">
      <c r="B636" s="51"/>
      <c r="C636" s="51"/>
      <c r="E636" s="76"/>
      <c r="F636" s="6"/>
      <c r="G636" s="76"/>
    </row>
    <row r="637">
      <c r="B637" s="51"/>
      <c r="C637" s="51"/>
      <c r="E637" s="76"/>
      <c r="F637" s="6"/>
      <c r="G637" s="76"/>
    </row>
    <row r="638">
      <c r="B638" s="51"/>
      <c r="C638" s="51"/>
      <c r="E638" s="76"/>
      <c r="F638" s="6"/>
      <c r="G638" s="76"/>
    </row>
    <row r="639">
      <c r="B639" s="51"/>
      <c r="C639" s="51"/>
      <c r="E639" s="76"/>
      <c r="F639" s="6"/>
      <c r="G639" s="76"/>
    </row>
    <row r="640">
      <c r="B640" s="51"/>
      <c r="C640" s="51"/>
      <c r="E640" s="76"/>
      <c r="F640" s="6"/>
      <c r="G640" s="76"/>
    </row>
    <row r="641">
      <c r="B641" s="51"/>
      <c r="C641" s="51"/>
      <c r="E641" s="76"/>
      <c r="F641" s="6"/>
      <c r="G641" s="76"/>
    </row>
    <row r="642">
      <c r="B642" s="51"/>
      <c r="C642" s="51"/>
      <c r="E642" s="76"/>
      <c r="F642" s="6"/>
      <c r="G642" s="76"/>
    </row>
    <row r="643">
      <c r="B643" s="51"/>
      <c r="C643" s="51"/>
      <c r="E643" s="76"/>
      <c r="F643" s="6"/>
      <c r="G643" s="76"/>
    </row>
    <row r="644">
      <c r="B644" s="51"/>
      <c r="C644" s="51"/>
      <c r="E644" s="76"/>
      <c r="F644" s="6"/>
      <c r="G644" s="76"/>
    </row>
    <row r="645">
      <c r="B645" s="51"/>
      <c r="C645" s="51"/>
      <c r="E645" s="76"/>
      <c r="F645" s="6"/>
      <c r="G645" s="76"/>
    </row>
    <row r="646">
      <c r="B646" s="51"/>
      <c r="C646" s="51"/>
      <c r="E646" s="76"/>
      <c r="F646" s="6"/>
      <c r="G646" s="76"/>
    </row>
    <row r="647">
      <c r="B647" s="51"/>
      <c r="C647" s="51"/>
      <c r="E647" s="76"/>
      <c r="F647" s="6"/>
      <c r="G647" s="76"/>
    </row>
    <row r="648">
      <c r="B648" s="51"/>
      <c r="C648" s="51"/>
      <c r="E648" s="76"/>
      <c r="F648" s="6"/>
      <c r="G648" s="76"/>
    </row>
    <row r="649">
      <c r="B649" s="51"/>
      <c r="C649" s="51"/>
      <c r="E649" s="76"/>
      <c r="F649" s="6"/>
      <c r="G649" s="76"/>
    </row>
    <row r="650">
      <c r="B650" s="51"/>
      <c r="C650" s="51"/>
      <c r="E650" s="76"/>
      <c r="F650" s="6"/>
      <c r="G650" s="76"/>
    </row>
    <row r="651">
      <c r="B651" s="51"/>
      <c r="C651" s="51"/>
      <c r="E651" s="76"/>
      <c r="F651" s="6"/>
      <c r="G651" s="76"/>
    </row>
    <row r="652">
      <c r="B652" s="51"/>
      <c r="C652" s="51"/>
      <c r="E652" s="76"/>
      <c r="F652" s="6"/>
      <c r="G652" s="76"/>
    </row>
    <row r="653">
      <c r="B653" s="51"/>
      <c r="C653" s="51"/>
      <c r="E653" s="76"/>
      <c r="F653" s="6"/>
      <c r="G653" s="76"/>
    </row>
    <row r="654">
      <c r="B654" s="51"/>
      <c r="C654" s="51"/>
      <c r="E654" s="76"/>
      <c r="F654" s="6"/>
      <c r="G654" s="76"/>
    </row>
    <row r="655">
      <c r="B655" s="51"/>
      <c r="C655" s="51"/>
      <c r="E655" s="76"/>
      <c r="F655" s="6"/>
      <c r="G655" s="76"/>
    </row>
    <row r="656">
      <c r="B656" s="51"/>
      <c r="C656" s="51"/>
      <c r="E656" s="76"/>
      <c r="F656" s="6"/>
      <c r="G656" s="76"/>
    </row>
    <row r="657">
      <c r="B657" s="51"/>
      <c r="C657" s="51"/>
      <c r="E657" s="76"/>
      <c r="F657" s="6"/>
      <c r="G657" s="76"/>
    </row>
    <row r="658">
      <c r="B658" s="51"/>
      <c r="C658" s="51"/>
      <c r="E658" s="76"/>
      <c r="F658" s="6"/>
      <c r="G658" s="76"/>
    </row>
    <row r="659">
      <c r="B659" s="51"/>
      <c r="C659" s="51"/>
      <c r="E659" s="76"/>
      <c r="F659" s="6"/>
      <c r="G659" s="76"/>
    </row>
    <row r="660">
      <c r="B660" s="51"/>
      <c r="C660" s="51"/>
      <c r="E660" s="76"/>
      <c r="F660" s="6"/>
      <c r="G660" s="76"/>
    </row>
    <row r="661">
      <c r="B661" s="51"/>
      <c r="C661" s="51"/>
      <c r="E661" s="76"/>
      <c r="F661" s="6"/>
      <c r="G661" s="76"/>
    </row>
    <row r="662">
      <c r="B662" s="51"/>
      <c r="C662" s="51"/>
      <c r="E662" s="76"/>
      <c r="F662" s="6"/>
      <c r="G662" s="76"/>
    </row>
    <row r="663">
      <c r="B663" s="51"/>
      <c r="C663" s="51"/>
      <c r="E663" s="76"/>
      <c r="F663" s="6"/>
      <c r="G663" s="76"/>
    </row>
    <row r="664">
      <c r="B664" s="51"/>
      <c r="C664" s="51"/>
      <c r="E664" s="76"/>
      <c r="F664" s="6"/>
      <c r="G664" s="76"/>
    </row>
    <row r="665">
      <c r="B665" s="51"/>
      <c r="C665" s="51"/>
      <c r="E665" s="76"/>
      <c r="F665" s="6"/>
      <c r="G665" s="76"/>
    </row>
    <row r="666">
      <c r="B666" s="51"/>
      <c r="C666" s="51"/>
      <c r="E666" s="76"/>
      <c r="F666" s="6"/>
      <c r="G666" s="76"/>
    </row>
    <row r="667">
      <c r="B667" s="51"/>
      <c r="C667" s="51"/>
      <c r="E667" s="76"/>
      <c r="F667" s="6"/>
      <c r="G667" s="76"/>
    </row>
    <row r="668">
      <c r="B668" s="51"/>
      <c r="C668" s="51"/>
      <c r="E668" s="76"/>
      <c r="F668" s="6"/>
      <c r="G668" s="76"/>
    </row>
    <row r="669">
      <c r="B669" s="51"/>
      <c r="C669" s="51"/>
      <c r="E669" s="76"/>
      <c r="F669" s="6"/>
      <c r="G669" s="76"/>
    </row>
    <row r="670">
      <c r="B670" s="51"/>
      <c r="C670" s="51"/>
      <c r="E670" s="76"/>
      <c r="F670" s="6"/>
      <c r="G670" s="76"/>
    </row>
    <row r="671">
      <c r="B671" s="51"/>
      <c r="C671" s="51"/>
      <c r="E671" s="76"/>
      <c r="F671" s="6"/>
      <c r="G671" s="76"/>
    </row>
    <row r="672">
      <c r="B672" s="51"/>
      <c r="C672" s="51"/>
      <c r="E672" s="76"/>
      <c r="F672" s="6"/>
      <c r="G672" s="76"/>
    </row>
    <row r="673">
      <c r="B673" s="51"/>
      <c r="C673" s="51"/>
      <c r="E673" s="76"/>
      <c r="F673" s="6"/>
      <c r="G673" s="76"/>
    </row>
    <row r="674">
      <c r="B674" s="51"/>
      <c r="C674" s="51"/>
      <c r="E674" s="76"/>
      <c r="F674" s="6"/>
      <c r="G674" s="76"/>
    </row>
    <row r="675">
      <c r="B675" s="51"/>
      <c r="C675" s="51"/>
      <c r="E675" s="76"/>
      <c r="F675" s="6"/>
      <c r="G675" s="76"/>
    </row>
    <row r="676">
      <c r="B676" s="51"/>
      <c r="C676" s="51"/>
      <c r="E676" s="76"/>
      <c r="F676" s="6"/>
      <c r="G676" s="76"/>
    </row>
    <row r="677">
      <c r="B677" s="51"/>
      <c r="C677" s="51"/>
      <c r="E677" s="76"/>
      <c r="F677" s="6"/>
      <c r="G677" s="76"/>
    </row>
    <row r="678">
      <c r="B678" s="51"/>
      <c r="C678" s="51"/>
      <c r="E678" s="76"/>
      <c r="F678" s="6"/>
      <c r="G678" s="76"/>
    </row>
    <row r="679">
      <c r="B679" s="51"/>
      <c r="C679" s="51"/>
      <c r="E679" s="76"/>
      <c r="F679" s="6"/>
      <c r="G679" s="76"/>
    </row>
    <row r="680">
      <c r="B680" s="51"/>
      <c r="C680" s="51"/>
      <c r="E680" s="76"/>
      <c r="F680" s="6"/>
      <c r="G680" s="76"/>
    </row>
    <row r="681">
      <c r="B681" s="51"/>
      <c r="C681" s="51"/>
      <c r="E681" s="76"/>
      <c r="F681" s="6"/>
      <c r="G681" s="76"/>
    </row>
    <row r="682">
      <c r="B682" s="51"/>
      <c r="C682" s="51"/>
      <c r="E682" s="76"/>
      <c r="F682" s="6"/>
      <c r="G682" s="76"/>
    </row>
    <row r="683">
      <c r="B683" s="51"/>
      <c r="C683" s="51"/>
      <c r="E683" s="76"/>
      <c r="F683" s="6"/>
      <c r="G683" s="76"/>
    </row>
    <row r="684">
      <c r="B684" s="51"/>
      <c r="C684" s="51"/>
      <c r="E684" s="76"/>
      <c r="F684" s="6"/>
      <c r="G684" s="76"/>
    </row>
    <row r="685">
      <c r="B685" s="51"/>
      <c r="C685" s="51"/>
      <c r="E685" s="76"/>
      <c r="F685" s="6"/>
      <c r="G685" s="76"/>
    </row>
    <row r="686">
      <c r="B686" s="51"/>
      <c r="C686" s="51"/>
      <c r="E686" s="76"/>
      <c r="F686" s="6"/>
      <c r="G686" s="76"/>
    </row>
    <row r="687">
      <c r="B687" s="51"/>
      <c r="C687" s="51"/>
      <c r="E687" s="76"/>
      <c r="F687" s="6"/>
      <c r="G687" s="76"/>
    </row>
    <row r="688">
      <c r="B688" s="51"/>
      <c r="C688" s="51"/>
      <c r="E688" s="76"/>
      <c r="F688" s="6"/>
      <c r="G688" s="76"/>
    </row>
    <row r="689">
      <c r="B689" s="51"/>
      <c r="C689" s="51"/>
      <c r="E689" s="76"/>
      <c r="F689" s="6"/>
      <c r="G689" s="76"/>
    </row>
    <row r="690">
      <c r="B690" s="51"/>
      <c r="C690" s="51"/>
      <c r="E690" s="76"/>
      <c r="F690" s="6"/>
      <c r="G690" s="76"/>
    </row>
    <row r="691">
      <c r="B691" s="51"/>
      <c r="C691" s="51"/>
      <c r="E691" s="76"/>
      <c r="F691" s="6"/>
      <c r="G691" s="76"/>
    </row>
    <row r="692">
      <c r="B692" s="51"/>
      <c r="C692" s="51"/>
      <c r="E692" s="76"/>
      <c r="F692" s="6"/>
      <c r="G692" s="76"/>
    </row>
    <row r="693">
      <c r="B693" s="51"/>
      <c r="C693" s="51"/>
      <c r="E693" s="76"/>
      <c r="F693" s="6"/>
      <c r="G693" s="76"/>
    </row>
    <row r="694">
      <c r="B694" s="51"/>
      <c r="C694" s="51"/>
      <c r="E694" s="76"/>
      <c r="F694" s="6"/>
      <c r="G694" s="76"/>
    </row>
    <row r="695">
      <c r="B695" s="51"/>
      <c r="C695" s="51"/>
      <c r="E695" s="76"/>
      <c r="F695" s="6"/>
      <c r="G695" s="76"/>
    </row>
    <row r="696">
      <c r="B696" s="51"/>
      <c r="C696" s="51"/>
      <c r="E696" s="76"/>
      <c r="F696" s="6"/>
      <c r="G696" s="76"/>
    </row>
    <row r="697">
      <c r="B697" s="51"/>
      <c r="C697" s="51"/>
      <c r="E697" s="76"/>
      <c r="F697" s="6"/>
      <c r="G697" s="76"/>
    </row>
    <row r="698">
      <c r="B698" s="51"/>
      <c r="C698" s="51"/>
      <c r="E698" s="76"/>
      <c r="F698" s="6"/>
      <c r="G698" s="76"/>
    </row>
    <row r="699">
      <c r="B699" s="51"/>
      <c r="C699" s="51"/>
      <c r="E699" s="76"/>
      <c r="F699" s="6"/>
      <c r="G699" s="76"/>
    </row>
    <row r="700">
      <c r="B700" s="51"/>
      <c r="C700" s="51"/>
      <c r="E700" s="76"/>
      <c r="F700" s="6"/>
      <c r="G700" s="76"/>
    </row>
    <row r="701">
      <c r="B701" s="51"/>
      <c r="C701" s="51"/>
      <c r="E701" s="76"/>
      <c r="F701" s="6"/>
      <c r="G701" s="76"/>
    </row>
    <row r="702">
      <c r="B702" s="51"/>
      <c r="C702" s="51"/>
      <c r="E702" s="76"/>
      <c r="F702" s="6"/>
      <c r="G702" s="76"/>
    </row>
    <row r="703">
      <c r="B703" s="51"/>
      <c r="C703" s="51"/>
      <c r="E703" s="76"/>
      <c r="F703" s="6"/>
      <c r="G703" s="76"/>
    </row>
    <row r="704">
      <c r="B704" s="51"/>
      <c r="C704" s="51"/>
      <c r="E704" s="76"/>
      <c r="F704" s="6"/>
      <c r="G704" s="76"/>
    </row>
    <row r="705">
      <c r="B705" s="51"/>
      <c r="C705" s="51"/>
      <c r="E705" s="76"/>
      <c r="F705" s="6"/>
      <c r="G705" s="76"/>
    </row>
    <row r="706">
      <c r="B706" s="51"/>
      <c r="C706" s="51"/>
      <c r="E706" s="76"/>
      <c r="F706" s="6"/>
      <c r="G706" s="76"/>
    </row>
    <row r="707">
      <c r="B707" s="51"/>
      <c r="C707" s="51"/>
      <c r="E707" s="76"/>
      <c r="F707" s="6"/>
      <c r="G707" s="76"/>
    </row>
    <row r="708">
      <c r="B708" s="51"/>
      <c r="C708" s="51"/>
      <c r="E708" s="76"/>
      <c r="F708" s="6"/>
      <c r="G708" s="76"/>
    </row>
    <row r="709">
      <c r="B709" s="51"/>
      <c r="C709" s="51"/>
      <c r="E709" s="76"/>
      <c r="F709" s="6"/>
      <c r="G709" s="76"/>
    </row>
    <row r="710">
      <c r="B710" s="51"/>
      <c r="C710" s="51"/>
      <c r="E710" s="76"/>
      <c r="F710" s="6"/>
      <c r="G710" s="76"/>
    </row>
    <row r="711">
      <c r="B711" s="51"/>
      <c r="C711" s="51"/>
      <c r="E711" s="76"/>
      <c r="F711" s="6"/>
      <c r="G711" s="76"/>
    </row>
    <row r="712">
      <c r="B712" s="51"/>
      <c r="C712" s="51"/>
      <c r="E712" s="76"/>
      <c r="F712" s="6"/>
      <c r="G712" s="76"/>
    </row>
    <row r="713">
      <c r="B713" s="51"/>
      <c r="C713" s="51"/>
      <c r="E713" s="76"/>
      <c r="F713" s="6"/>
      <c r="G713" s="76"/>
    </row>
    <row r="714">
      <c r="B714" s="51"/>
      <c r="C714" s="51"/>
      <c r="E714" s="76"/>
      <c r="F714" s="6"/>
      <c r="G714" s="76"/>
    </row>
    <row r="715">
      <c r="B715" s="51"/>
      <c r="C715" s="51"/>
      <c r="E715" s="76"/>
      <c r="F715" s="6"/>
      <c r="G715" s="76"/>
    </row>
    <row r="716">
      <c r="B716" s="51"/>
      <c r="C716" s="51"/>
      <c r="E716" s="76"/>
      <c r="F716" s="6"/>
      <c r="G716" s="76"/>
    </row>
    <row r="717">
      <c r="B717" s="51"/>
      <c r="C717" s="51"/>
      <c r="E717" s="76"/>
      <c r="F717" s="6"/>
      <c r="G717" s="76"/>
    </row>
    <row r="718">
      <c r="B718" s="51"/>
      <c r="C718" s="51"/>
      <c r="E718" s="76"/>
      <c r="F718" s="6"/>
      <c r="G718" s="76"/>
    </row>
    <row r="719">
      <c r="B719" s="51"/>
      <c r="C719" s="51"/>
      <c r="E719" s="76"/>
      <c r="F719" s="6"/>
      <c r="G719" s="76"/>
    </row>
    <row r="720">
      <c r="B720" s="51"/>
      <c r="C720" s="51"/>
      <c r="E720" s="76"/>
      <c r="F720" s="6"/>
      <c r="G720" s="76"/>
    </row>
    <row r="721">
      <c r="B721" s="51"/>
      <c r="C721" s="51"/>
      <c r="E721" s="76"/>
      <c r="F721" s="6"/>
      <c r="G721" s="76"/>
    </row>
    <row r="722">
      <c r="B722" s="51"/>
      <c r="C722" s="51"/>
      <c r="E722" s="76"/>
      <c r="F722" s="6"/>
      <c r="G722" s="76"/>
    </row>
    <row r="723">
      <c r="B723" s="51"/>
      <c r="C723" s="51"/>
      <c r="E723" s="76"/>
      <c r="F723" s="6"/>
      <c r="G723" s="76"/>
    </row>
    <row r="724">
      <c r="B724" s="51"/>
      <c r="C724" s="51"/>
      <c r="E724" s="76"/>
      <c r="F724" s="6"/>
      <c r="G724" s="76"/>
    </row>
    <row r="725">
      <c r="B725" s="51"/>
      <c r="C725" s="51"/>
      <c r="E725" s="76"/>
      <c r="F725" s="6"/>
      <c r="G725" s="76"/>
    </row>
    <row r="726">
      <c r="B726" s="51"/>
      <c r="C726" s="51"/>
      <c r="E726" s="76"/>
      <c r="F726" s="6"/>
      <c r="G726" s="76"/>
    </row>
    <row r="727">
      <c r="B727" s="51"/>
      <c r="C727" s="51"/>
      <c r="E727" s="76"/>
      <c r="F727" s="6"/>
      <c r="G727" s="76"/>
    </row>
    <row r="728">
      <c r="B728" s="51"/>
      <c r="C728" s="51"/>
      <c r="E728" s="76"/>
      <c r="F728" s="6"/>
      <c r="G728" s="76"/>
    </row>
    <row r="729">
      <c r="B729" s="51"/>
      <c r="C729" s="51"/>
      <c r="E729" s="76"/>
      <c r="F729" s="6"/>
      <c r="G729" s="76"/>
    </row>
    <row r="730">
      <c r="B730" s="51"/>
      <c r="C730" s="51"/>
      <c r="E730" s="76"/>
      <c r="F730" s="6"/>
      <c r="G730" s="76"/>
    </row>
    <row r="731">
      <c r="B731" s="51"/>
      <c r="C731" s="51"/>
      <c r="E731" s="76"/>
      <c r="F731" s="6"/>
      <c r="G731" s="76"/>
    </row>
    <row r="732">
      <c r="B732" s="51"/>
      <c r="C732" s="51"/>
      <c r="E732" s="76"/>
      <c r="F732" s="6"/>
      <c r="G732" s="76"/>
    </row>
    <row r="733">
      <c r="B733" s="51"/>
      <c r="C733" s="51"/>
      <c r="E733" s="76"/>
      <c r="F733" s="6"/>
      <c r="G733" s="76"/>
    </row>
    <row r="734">
      <c r="B734" s="51"/>
      <c r="C734" s="51"/>
      <c r="E734" s="76"/>
      <c r="F734" s="6"/>
      <c r="G734" s="76"/>
    </row>
    <row r="735">
      <c r="B735" s="51"/>
      <c r="C735" s="51"/>
      <c r="E735" s="76"/>
      <c r="F735" s="6"/>
      <c r="G735" s="76"/>
    </row>
    <row r="736">
      <c r="B736" s="51"/>
      <c r="C736" s="51"/>
      <c r="E736" s="76"/>
      <c r="F736" s="6"/>
      <c r="G736" s="76"/>
    </row>
    <row r="737">
      <c r="B737" s="51"/>
      <c r="C737" s="51"/>
      <c r="E737" s="76"/>
      <c r="F737" s="6"/>
      <c r="G737" s="76"/>
    </row>
    <row r="738">
      <c r="B738" s="51"/>
      <c r="C738" s="51"/>
      <c r="E738" s="76"/>
      <c r="F738" s="6"/>
      <c r="G738" s="76"/>
    </row>
    <row r="739">
      <c r="B739" s="51"/>
      <c r="C739" s="51"/>
      <c r="E739" s="76"/>
      <c r="F739" s="6"/>
      <c r="G739" s="76"/>
    </row>
    <row r="740">
      <c r="B740" s="51"/>
      <c r="C740" s="51"/>
      <c r="E740" s="76"/>
      <c r="F740" s="6"/>
      <c r="G740" s="76"/>
    </row>
    <row r="741">
      <c r="B741" s="51"/>
      <c r="C741" s="51"/>
      <c r="E741" s="76"/>
      <c r="F741" s="6"/>
      <c r="G741" s="76"/>
    </row>
    <row r="742">
      <c r="B742" s="51"/>
      <c r="C742" s="51"/>
      <c r="E742" s="76"/>
      <c r="F742" s="6"/>
      <c r="G742" s="76"/>
    </row>
    <row r="743">
      <c r="B743" s="51"/>
      <c r="C743" s="51"/>
      <c r="E743" s="76"/>
      <c r="F743" s="6"/>
      <c r="G743" s="76"/>
    </row>
    <row r="744">
      <c r="B744" s="51"/>
      <c r="C744" s="51"/>
      <c r="E744" s="76"/>
      <c r="F744" s="6"/>
      <c r="G744" s="76"/>
    </row>
    <row r="745">
      <c r="B745" s="51"/>
      <c r="C745" s="51"/>
      <c r="E745" s="76"/>
      <c r="F745" s="6"/>
      <c r="G745" s="76"/>
    </row>
    <row r="746">
      <c r="B746" s="51"/>
      <c r="C746" s="51"/>
      <c r="E746" s="76"/>
      <c r="F746" s="6"/>
      <c r="G746" s="76"/>
    </row>
    <row r="747">
      <c r="B747" s="51"/>
      <c r="C747" s="51"/>
      <c r="E747" s="76"/>
      <c r="F747" s="6"/>
      <c r="G747" s="76"/>
    </row>
    <row r="748">
      <c r="B748" s="51"/>
      <c r="C748" s="51"/>
      <c r="E748" s="76"/>
      <c r="F748" s="6"/>
      <c r="G748" s="76"/>
    </row>
  </sheetData>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7.71"/>
    <col customWidth="1" min="2" max="8" width="10.57"/>
    <col customWidth="1" min="9" max="14" width="8.71"/>
    <col customWidth="1" min="15" max="15" width="11.0"/>
    <col customWidth="1" min="16" max="16" width="19.0"/>
    <col customWidth="1" min="17" max="26" width="8.71"/>
  </cols>
  <sheetData>
    <row r="1" ht="15.0" customHeight="1">
      <c r="A1" s="78" t="s">
        <v>881</v>
      </c>
      <c r="B1" s="78" t="s">
        <v>882</v>
      </c>
      <c r="K1" s="79" t="s">
        <v>883</v>
      </c>
      <c r="L1" s="79" t="s">
        <v>884</v>
      </c>
      <c r="O1" s="16">
        <f>'Encounters List'!F1</f>
        <v>1</v>
      </c>
      <c r="P1" s="17" t="s">
        <v>14</v>
      </c>
    </row>
    <row r="2">
      <c r="B2" s="78" t="s">
        <v>885</v>
      </c>
      <c r="C2" s="78" t="s">
        <v>886</v>
      </c>
      <c r="D2" s="78" t="s">
        <v>887</v>
      </c>
      <c r="E2" s="78" t="s">
        <v>888</v>
      </c>
      <c r="F2" s="80" t="s">
        <v>889</v>
      </c>
      <c r="G2" s="80" t="s">
        <v>890</v>
      </c>
      <c r="H2" s="80" t="s">
        <v>891</v>
      </c>
      <c r="K2" s="81">
        <v>1.0</v>
      </c>
      <c r="L2" s="81">
        <v>1.0</v>
      </c>
      <c r="O2" s="2">
        <v>0.0</v>
      </c>
      <c r="P2" s="2" t="s">
        <v>892</v>
      </c>
    </row>
    <row r="3">
      <c r="A3" s="81">
        <v>1.0</v>
      </c>
      <c r="B3" s="82">
        <v>25.0</v>
      </c>
      <c r="C3" s="82">
        <v>50.0</v>
      </c>
      <c r="D3" s="82">
        <v>75.0</v>
      </c>
      <c r="E3" s="82">
        <v>100.0</v>
      </c>
      <c r="F3" s="8">
        <f t="shared" ref="F3:F22" si="1">E3*2</f>
        <v>200</v>
      </c>
      <c r="G3" s="8">
        <f t="shared" ref="G3:G22" si="2">E3*3</f>
        <v>300</v>
      </c>
      <c r="H3" s="8">
        <f t="shared" ref="H3:H22" si="3">E3*4</f>
        <v>400</v>
      </c>
      <c r="K3" s="81">
        <v>2.0</v>
      </c>
      <c r="L3" s="81">
        <v>1.5</v>
      </c>
      <c r="O3" s="8">
        <f>LOOKUP($O$1,$A$3:$A$22,$B$3:$B$22)</f>
        <v>25</v>
      </c>
      <c r="P3" s="2" t="s">
        <v>885</v>
      </c>
    </row>
    <row r="4">
      <c r="A4" s="81">
        <v>2.0</v>
      </c>
      <c r="B4" s="82">
        <v>50.0</v>
      </c>
      <c r="C4" s="82">
        <v>100.0</v>
      </c>
      <c r="D4" s="82">
        <v>150.0</v>
      </c>
      <c r="E4" s="82">
        <v>200.0</v>
      </c>
      <c r="F4" s="8">
        <f t="shared" si="1"/>
        <v>400</v>
      </c>
      <c r="G4" s="8">
        <f t="shared" si="2"/>
        <v>600</v>
      </c>
      <c r="H4" s="8">
        <f t="shared" si="3"/>
        <v>800</v>
      </c>
      <c r="K4" s="81">
        <v>3.0</v>
      </c>
      <c r="L4" s="81">
        <v>2.0</v>
      </c>
      <c r="O4" s="8">
        <f>LOOKUP($O$1,$A$3:$A$22,$C$3:$C$22)</f>
        <v>50</v>
      </c>
      <c r="P4" s="2" t="s">
        <v>886</v>
      </c>
    </row>
    <row r="5">
      <c r="A5" s="81">
        <v>3.0</v>
      </c>
      <c r="B5" s="82">
        <v>75.0</v>
      </c>
      <c r="C5" s="82">
        <v>150.0</v>
      </c>
      <c r="D5" s="82">
        <v>225.0</v>
      </c>
      <c r="E5" s="82">
        <v>400.0</v>
      </c>
      <c r="F5" s="8">
        <f t="shared" si="1"/>
        <v>800</v>
      </c>
      <c r="G5" s="8">
        <f t="shared" si="2"/>
        <v>1200</v>
      </c>
      <c r="H5" s="8">
        <f t="shared" si="3"/>
        <v>1600</v>
      </c>
      <c r="K5" s="81">
        <v>7.0</v>
      </c>
      <c r="L5" s="81">
        <v>2.5</v>
      </c>
      <c r="O5" s="8">
        <f>LOOKUP($O$1,$A$3:$A$22,$D$3:$D$22)</f>
        <v>75</v>
      </c>
      <c r="P5" s="2" t="s">
        <v>887</v>
      </c>
    </row>
    <row r="6">
      <c r="A6" s="81">
        <v>4.0</v>
      </c>
      <c r="B6" s="82">
        <v>125.0</v>
      </c>
      <c r="C6" s="82">
        <v>250.0</v>
      </c>
      <c r="D6" s="82">
        <v>375.0</v>
      </c>
      <c r="E6" s="82">
        <v>500.0</v>
      </c>
      <c r="F6" s="8">
        <f t="shared" si="1"/>
        <v>1000</v>
      </c>
      <c r="G6" s="8">
        <f t="shared" si="2"/>
        <v>1500</v>
      </c>
      <c r="H6" s="8">
        <f t="shared" si="3"/>
        <v>2000</v>
      </c>
      <c r="K6" s="81">
        <v>11.0</v>
      </c>
      <c r="L6" s="81">
        <v>3.0</v>
      </c>
      <c r="O6" s="8">
        <f>LOOKUP($O$1,$A$3:$A$22,$E$3:$E$22)</f>
        <v>100</v>
      </c>
      <c r="P6" s="2" t="s">
        <v>888</v>
      </c>
    </row>
    <row r="7">
      <c r="A7" s="81">
        <v>5.0</v>
      </c>
      <c r="B7" s="82">
        <v>250.0</v>
      </c>
      <c r="C7" s="82">
        <v>500.0</v>
      </c>
      <c r="D7" s="82">
        <v>750.0</v>
      </c>
      <c r="E7" s="82">
        <v>1100.0</v>
      </c>
      <c r="F7" s="8">
        <f t="shared" si="1"/>
        <v>2200</v>
      </c>
      <c r="G7" s="8">
        <f t="shared" si="2"/>
        <v>3300</v>
      </c>
      <c r="H7" s="8">
        <f t="shared" si="3"/>
        <v>4400</v>
      </c>
      <c r="K7" s="81">
        <v>15.0</v>
      </c>
      <c r="L7" s="81">
        <v>4.0</v>
      </c>
      <c r="O7" s="8">
        <f>LOOKUP($O$1,$A$3:$A$22,$F$3:$F$22)</f>
        <v>200</v>
      </c>
      <c r="P7" s="83" t="s">
        <v>889</v>
      </c>
    </row>
    <row r="8">
      <c r="A8" s="81">
        <v>6.0</v>
      </c>
      <c r="B8" s="82">
        <v>300.0</v>
      </c>
      <c r="C8" s="82">
        <v>600.0</v>
      </c>
      <c r="D8" s="82">
        <v>900.0</v>
      </c>
      <c r="E8" s="82">
        <v>1400.0</v>
      </c>
      <c r="F8" s="8">
        <f t="shared" si="1"/>
        <v>2800</v>
      </c>
      <c r="G8" s="8">
        <f t="shared" si="2"/>
        <v>4200</v>
      </c>
      <c r="H8" s="8">
        <f t="shared" si="3"/>
        <v>5600</v>
      </c>
      <c r="O8" s="8">
        <f>LOOKUP($O$1,$A$3:$A$22,$G$3:$G$22)</f>
        <v>300</v>
      </c>
      <c r="P8" s="83" t="s">
        <v>890</v>
      </c>
    </row>
    <row r="9">
      <c r="A9" s="81">
        <v>7.0</v>
      </c>
      <c r="B9" s="82">
        <v>350.0</v>
      </c>
      <c r="C9" s="82">
        <v>750.0</v>
      </c>
      <c r="D9" s="82">
        <v>1100.0</v>
      </c>
      <c r="E9" s="82">
        <v>1700.0</v>
      </c>
      <c r="F9" s="8">
        <f t="shared" si="1"/>
        <v>3400</v>
      </c>
      <c r="G9" s="8">
        <f t="shared" si="2"/>
        <v>5100</v>
      </c>
      <c r="H9" s="8">
        <f t="shared" si="3"/>
        <v>6800</v>
      </c>
      <c r="O9" s="8">
        <f>LOOKUP($O$1,$A$3:$A$22,$H$3:$H$22)</f>
        <v>400</v>
      </c>
      <c r="P9" s="83" t="s">
        <v>893</v>
      </c>
    </row>
    <row r="10">
      <c r="A10" s="81">
        <v>8.0</v>
      </c>
      <c r="B10" s="82">
        <v>450.0</v>
      </c>
      <c r="C10" s="82">
        <v>900.0</v>
      </c>
      <c r="D10" s="82">
        <v>1400.0</v>
      </c>
      <c r="E10" s="82">
        <v>2100.0</v>
      </c>
      <c r="F10" s="8">
        <f t="shared" si="1"/>
        <v>4200</v>
      </c>
      <c r="G10" s="8">
        <f t="shared" si="2"/>
        <v>6300</v>
      </c>
      <c r="H10" s="8">
        <f t="shared" si="3"/>
        <v>8400</v>
      </c>
    </row>
    <row r="11">
      <c r="A11" s="81">
        <v>9.0</v>
      </c>
      <c r="B11" s="82">
        <v>550.0</v>
      </c>
      <c r="C11" s="82">
        <v>1100.0</v>
      </c>
      <c r="D11" s="82">
        <v>1600.0</v>
      </c>
      <c r="E11" s="82">
        <v>2400.0</v>
      </c>
      <c r="F11" s="8">
        <f t="shared" si="1"/>
        <v>4800</v>
      </c>
      <c r="G11" s="8">
        <f t="shared" si="2"/>
        <v>7200</v>
      </c>
      <c r="H11" s="8">
        <f t="shared" si="3"/>
        <v>9600</v>
      </c>
    </row>
    <row r="12">
      <c r="A12" s="81">
        <v>10.0</v>
      </c>
      <c r="B12" s="82">
        <v>600.0</v>
      </c>
      <c r="C12" s="82">
        <v>1200.0</v>
      </c>
      <c r="D12" s="82">
        <v>1900.0</v>
      </c>
      <c r="E12" s="82">
        <v>2800.0</v>
      </c>
      <c r="F12" s="8">
        <f t="shared" si="1"/>
        <v>5600</v>
      </c>
      <c r="G12" s="8">
        <f t="shared" si="2"/>
        <v>8400</v>
      </c>
      <c r="H12" s="8">
        <f t="shared" si="3"/>
        <v>11200</v>
      </c>
    </row>
    <row r="13">
      <c r="A13" s="81">
        <v>11.0</v>
      </c>
      <c r="B13" s="82">
        <v>800.0</v>
      </c>
      <c r="C13" s="82">
        <v>1600.0</v>
      </c>
      <c r="D13" s="82">
        <v>2400.0</v>
      </c>
      <c r="E13" s="82">
        <v>3600.0</v>
      </c>
      <c r="F13" s="8">
        <f t="shared" si="1"/>
        <v>7200</v>
      </c>
      <c r="G13" s="8">
        <f t="shared" si="2"/>
        <v>10800</v>
      </c>
      <c r="H13" s="8">
        <f t="shared" si="3"/>
        <v>14400</v>
      </c>
    </row>
    <row r="14">
      <c r="A14" s="81">
        <v>12.0</v>
      </c>
      <c r="B14" s="82">
        <v>1000.0</v>
      </c>
      <c r="C14" s="82">
        <v>2000.0</v>
      </c>
      <c r="D14" s="82">
        <v>3000.0</v>
      </c>
      <c r="E14" s="82">
        <v>4500.0</v>
      </c>
      <c r="F14" s="8">
        <f t="shared" si="1"/>
        <v>9000</v>
      </c>
      <c r="G14" s="8">
        <f t="shared" si="2"/>
        <v>13500</v>
      </c>
      <c r="H14" s="8">
        <f t="shared" si="3"/>
        <v>18000</v>
      </c>
    </row>
    <row r="15">
      <c r="A15" s="81">
        <v>13.0</v>
      </c>
      <c r="B15" s="82">
        <v>1100.0</v>
      </c>
      <c r="C15" s="82">
        <v>2200.0</v>
      </c>
      <c r="D15" s="82">
        <v>3400.0</v>
      </c>
      <c r="E15" s="82">
        <v>5100.0</v>
      </c>
      <c r="F15" s="8">
        <f t="shared" si="1"/>
        <v>10200</v>
      </c>
      <c r="G15" s="8">
        <f t="shared" si="2"/>
        <v>15300</v>
      </c>
      <c r="H15" s="8">
        <f t="shared" si="3"/>
        <v>20400</v>
      </c>
    </row>
    <row r="16">
      <c r="A16" s="81">
        <v>14.0</v>
      </c>
      <c r="B16" s="82">
        <v>1250.0</v>
      </c>
      <c r="C16" s="82">
        <v>2500.0</v>
      </c>
      <c r="D16" s="82">
        <v>3800.0</v>
      </c>
      <c r="E16" s="82">
        <v>5700.0</v>
      </c>
      <c r="F16" s="8">
        <f t="shared" si="1"/>
        <v>11400</v>
      </c>
      <c r="G16" s="8">
        <f t="shared" si="2"/>
        <v>17100</v>
      </c>
      <c r="H16" s="8">
        <f t="shared" si="3"/>
        <v>22800</v>
      </c>
    </row>
    <row r="17">
      <c r="A17" s="81">
        <v>15.0</v>
      </c>
      <c r="B17" s="82">
        <v>1400.0</v>
      </c>
      <c r="C17" s="82">
        <v>2800.0</v>
      </c>
      <c r="D17" s="82">
        <v>4300.0</v>
      </c>
      <c r="E17" s="82">
        <v>6400.0</v>
      </c>
      <c r="F17" s="8">
        <f t="shared" si="1"/>
        <v>12800</v>
      </c>
      <c r="G17" s="8">
        <f t="shared" si="2"/>
        <v>19200</v>
      </c>
      <c r="H17" s="8">
        <f t="shared" si="3"/>
        <v>25600</v>
      </c>
    </row>
    <row r="18">
      <c r="A18" s="81">
        <v>16.0</v>
      </c>
      <c r="B18" s="82">
        <v>1600.0</v>
      </c>
      <c r="C18" s="82">
        <v>3200.0</v>
      </c>
      <c r="D18" s="82">
        <v>4800.0</v>
      </c>
      <c r="E18" s="82">
        <v>7200.0</v>
      </c>
      <c r="F18" s="8">
        <f t="shared" si="1"/>
        <v>14400</v>
      </c>
      <c r="G18" s="8">
        <f t="shared" si="2"/>
        <v>21600</v>
      </c>
      <c r="H18" s="8">
        <f t="shared" si="3"/>
        <v>28800</v>
      </c>
    </row>
    <row r="19">
      <c r="A19" s="81">
        <v>17.0</v>
      </c>
      <c r="B19" s="82">
        <v>2000.0</v>
      </c>
      <c r="C19" s="82">
        <v>3900.0</v>
      </c>
      <c r="D19" s="82">
        <v>5900.0</v>
      </c>
      <c r="E19" s="82">
        <v>8800.0</v>
      </c>
      <c r="F19" s="8">
        <f t="shared" si="1"/>
        <v>17600</v>
      </c>
      <c r="G19" s="8">
        <f t="shared" si="2"/>
        <v>26400</v>
      </c>
      <c r="H19" s="8">
        <f t="shared" si="3"/>
        <v>35200</v>
      </c>
    </row>
    <row r="20">
      <c r="A20" s="81">
        <v>18.0</v>
      </c>
      <c r="B20" s="82">
        <v>2100.0</v>
      </c>
      <c r="C20" s="82">
        <v>4200.0</v>
      </c>
      <c r="D20" s="82">
        <v>6300.0</v>
      </c>
      <c r="E20" s="82">
        <v>9500.0</v>
      </c>
      <c r="F20" s="8">
        <f t="shared" si="1"/>
        <v>19000</v>
      </c>
      <c r="G20" s="8">
        <f t="shared" si="2"/>
        <v>28500</v>
      </c>
      <c r="H20" s="8">
        <f t="shared" si="3"/>
        <v>38000</v>
      </c>
    </row>
    <row r="21" ht="15.75" customHeight="1">
      <c r="A21" s="81">
        <v>19.0</v>
      </c>
      <c r="B21" s="82">
        <v>2400.0</v>
      </c>
      <c r="C21" s="82">
        <v>4900.0</v>
      </c>
      <c r="D21" s="82">
        <v>7300.0</v>
      </c>
      <c r="E21" s="82">
        <v>10900.0</v>
      </c>
      <c r="F21" s="8">
        <f t="shared" si="1"/>
        <v>21800</v>
      </c>
      <c r="G21" s="8">
        <f t="shared" si="2"/>
        <v>32700</v>
      </c>
      <c r="H21" s="8">
        <f t="shared" si="3"/>
        <v>43600</v>
      </c>
    </row>
    <row r="22" ht="15.75" customHeight="1">
      <c r="A22" s="81">
        <v>20.0</v>
      </c>
      <c r="B22" s="82">
        <v>2800.0</v>
      </c>
      <c r="C22" s="82">
        <v>5700.0</v>
      </c>
      <c r="D22" s="82">
        <v>8500.0</v>
      </c>
      <c r="E22" s="82">
        <v>12700.0</v>
      </c>
      <c r="F22" s="8">
        <f t="shared" si="1"/>
        <v>25400</v>
      </c>
      <c r="G22" s="8">
        <f t="shared" si="2"/>
        <v>38100</v>
      </c>
      <c r="H22" s="8">
        <f t="shared" si="3"/>
        <v>50800</v>
      </c>
    </row>
    <row r="23" ht="15.75" customHeight="1"/>
    <row r="24" ht="15.75" customHeight="1"/>
    <row r="25" ht="15.75" customHeight="1">
      <c r="B25" s="78"/>
      <c r="C25" s="84"/>
      <c r="D25" s="84"/>
      <c r="E25" s="84"/>
      <c r="F25" s="84"/>
      <c r="G25" s="84"/>
      <c r="H25" s="84"/>
      <c r="I25" s="84"/>
      <c r="J25" s="84"/>
      <c r="K25" s="84"/>
      <c r="L25" s="84"/>
      <c r="M25" s="84"/>
      <c r="O25" s="84"/>
      <c r="P25" s="84"/>
      <c r="Q25" s="84"/>
      <c r="R25" s="84"/>
      <c r="S25" s="84"/>
      <c r="T25" s="84"/>
      <c r="U25" s="84"/>
    </row>
    <row r="26" ht="15.75" customHeight="1">
      <c r="A26" s="3"/>
      <c r="B26" s="2"/>
      <c r="C26" s="2"/>
      <c r="D26" s="2"/>
      <c r="E26" s="2"/>
      <c r="F26" s="2"/>
      <c r="G26" s="2"/>
      <c r="H26" s="2"/>
      <c r="I26" s="2"/>
      <c r="J26" s="2"/>
      <c r="K26" s="2"/>
      <c r="L26" s="2"/>
      <c r="M26" s="2"/>
      <c r="O26" s="2"/>
      <c r="P26" s="2"/>
      <c r="Q26" s="2"/>
      <c r="R26" s="2"/>
      <c r="S26" s="2"/>
      <c r="T26" s="2"/>
      <c r="U26" s="2"/>
    </row>
    <row r="27" ht="15.75" customHeight="1">
      <c r="A27" s="85"/>
      <c r="B27" s="2"/>
      <c r="C27" s="2"/>
      <c r="D27" s="2"/>
      <c r="E27" s="2"/>
      <c r="F27" s="2"/>
      <c r="G27" s="2"/>
      <c r="H27" s="2"/>
      <c r="I27" s="2"/>
      <c r="J27" s="2"/>
      <c r="K27" s="2"/>
      <c r="L27" s="2"/>
      <c r="M27" s="2"/>
      <c r="O27" s="2"/>
      <c r="P27" s="2"/>
      <c r="Q27" s="2"/>
      <c r="R27" s="2"/>
      <c r="S27" s="2"/>
      <c r="T27" s="2"/>
      <c r="U27" s="2"/>
    </row>
    <row r="28" ht="15.75" customHeight="1">
      <c r="A28" s="21"/>
      <c r="B28" s="2"/>
      <c r="C28" s="2"/>
      <c r="D28" s="2"/>
      <c r="E28" s="2"/>
      <c r="F28" s="2"/>
      <c r="G28" s="2"/>
      <c r="H28" s="2"/>
      <c r="I28" s="2"/>
      <c r="J28" s="2"/>
      <c r="K28" s="2"/>
      <c r="L28" s="2"/>
      <c r="M28" s="2"/>
      <c r="O28" s="2"/>
      <c r="P28" s="2"/>
      <c r="Q28" s="2"/>
      <c r="R28" s="2"/>
      <c r="S28" s="2"/>
      <c r="T28" s="2"/>
      <c r="U28" s="2"/>
    </row>
    <row r="29" ht="15.75" customHeight="1">
      <c r="A29" s="3"/>
      <c r="B29" s="2"/>
      <c r="C29" s="2"/>
      <c r="D29" s="2"/>
      <c r="E29" s="2"/>
      <c r="F29" s="2"/>
      <c r="G29" s="2"/>
      <c r="H29" s="2"/>
      <c r="I29" s="2"/>
      <c r="J29" s="2"/>
      <c r="K29" s="2"/>
      <c r="L29" s="2"/>
      <c r="M29" s="2"/>
      <c r="O29" s="2"/>
      <c r="P29" s="2"/>
      <c r="Q29" s="2"/>
      <c r="R29" s="2"/>
      <c r="S29" s="2"/>
      <c r="T29" s="2"/>
      <c r="U29" s="2"/>
    </row>
    <row r="30" ht="15.75" customHeight="1">
      <c r="A30" s="86"/>
      <c r="B30" s="2"/>
      <c r="C30" s="2"/>
      <c r="D30" s="2"/>
      <c r="E30" s="2"/>
      <c r="F30" s="2"/>
      <c r="G30" s="2"/>
      <c r="H30" s="2"/>
      <c r="I30" s="2"/>
      <c r="J30" s="2"/>
      <c r="K30" s="2"/>
      <c r="L30" s="2"/>
      <c r="M30" s="2"/>
      <c r="O30" s="2"/>
      <c r="P30" s="2"/>
      <c r="Q30" s="2"/>
      <c r="R30" s="2"/>
      <c r="S30" s="2"/>
      <c r="T30" s="2"/>
      <c r="U30" s="2"/>
    </row>
    <row r="31" ht="15.75" customHeight="1">
      <c r="A31" s="86"/>
      <c r="B31" s="2"/>
      <c r="C31" s="2"/>
      <c r="D31" s="2"/>
      <c r="E31" s="2"/>
      <c r="F31" s="2"/>
      <c r="G31" s="2"/>
      <c r="H31" s="2"/>
      <c r="I31" s="2"/>
      <c r="J31" s="2"/>
      <c r="K31" s="2"/>
      <c r="L31" s="2"/>
      <c r="M31" s="2"/>
      <c r="O31" s="2"/>
      <c r="P31" s="2"/>
      <c r="Q31" s="2"/>
      <c r="R31" s="2"/>
      <c r="S31" s="2"/>
      <c r="T31" s="2"/>
      <c r="U31" s="2"/>
    </row>
    <row r="32" ht="15.75" customHeight="1">
      <c r="A32" s="86"/>
      <c r="B32" s="2"/>
      <c r="C32" s="2"/>
      <c r="D32" s="2"/>
      <c r="E32" s="2"/>
      <c r="F32" s="2"/>
      <c r="G32" s="2"/>
      <c r="H32" s="2"/>
      <c r="I32" s="2"/>
      <c r="J32" s="2"/>
      <c r="K32" s="2"/>
      <c r="L32" s="2"/>
      <c r="M32" s="2"/>
      <c r="O32" s="2"/>
      <c r="P32" s="2"/>
      <c r="Q32" s="2"/>
      <c r="R32" s="2"/>
      <c r="S32" s="2"/>
      <c r="T32" s="2"/>
      <c r="U32" s="2"/>
    </row>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A2"/>
    <mergeCell ref="B1:H1"/>
  </mergeCells>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cols>
    <col customWidth="1" min="1" max="3" width="46.71"/>
    <col customWidth="1" min="4" max="4" width="36.0"/>
    <col customWidth="1" min="5" max="9" width="47.57"/>
  </cols>
  <sheetData>
    <row r="1">
      <c r="A1" s="44" t="s">
        <v>894</v>
      </c>
      <c r="B1" s="44"/>
      <c r="C1" s="44"/>
      <c r="D1" s="44"/>
      <c r="E1" s="87" t="s">
        <v>895</v>
      </c>
    </row>
    <row r="2">
      <c r="A2" s="88" t="s">
        <v>896</v>
      </c>
      <c r="B2" s="88" t="s">
        <v>896</v>
      </c>
      <c r="C2" s="88" t="s">
        <v>897</v>
      </c>
      <c r="D2" s="88" t="s">
        <v>898</v>
      </c>
      <c r="E2" s="45" t="s">
        <v>899</v>
      </c>
    </row>
    <row r="3">
      <c r="A3" s="88" t="s">
        <v>897</v>
      </c>
      <c r="B3" s="88" t="s">
        <v>900</v>
      </c>
      <c r="C3" s="88" t="s">
        <v>901</v>
      </c>
      <c r="D3" s="26"/>
      <c r="E3" s="87" t="s">
        <v>902</v>
      </c>
    </row>
    <row r="4">
      <c r="A4" s="88" t="s">
        <v>901</v>
      </c>
      <c r="B4" s="88" t="s">
        <v>903</v>
      </c>
      <c r="C4" s="88" t="s">
        <v>904</v>
      </c>
      <c r="D4" s="26"/>
      <c r="E4" s="45" t="s">
        <v>905</v>
      </c>
    </row>
    <row r="5">
      <c r="A5" s="88" t="s">
        <v>904</v>
      </c>
      <c r="B5" s="88" t="s">
        <v>906</v>
      </c>
      <c r="C5" s="88" t="s">
        <v>907</v>
      </c>
      <c r="D5" s="26"/>
      <c r="E5" s="87" t="s">
        <v>908</v>
      </c>
    </row>
    <row r="6">
      <c r="A6" s="88" t="s">
        <v>907</v>
      </c>
      <c r="B6" s="88" t="s">
        <v>909</v>
      </c>
      <c r="C6" s="88" t="s">
        <v>910</v>
      </c>
      <c r="D6" s="26"/>
      <c r="E6" s="45" t="s">
        <v>911</v>
      </c>
    </row>
    <row r="7">
      <c r="A7" s="88" t="s">
        <v>910</v>
      </c>
      <c r="B7" s="19"/>
      <c r="C7" s="88" t="s">
        <v>912</v>
      </c>
      <c r="D7" s="89"/>
      <c r="E7" s="87" t="s">
        <v>913</v>
      </c>
    </row>
    <row r="8">
      <c r="A8" s="88" t="s">
        <v>912</v>
      </c>
      <c r="B8" s="19"/>
      <c r="C8" s="88" t="s">
        <v>914</v>
      </c>
      <c r="D8" s="26"/>
      <c r="E8" s="45" t="s">
        <v>915</v>
      </c>
    </row>
    <row r="9">
      <c r="A9" s="88" t="s">
        <v>914</v>
      </c>
      <c r="B9" s="19"/>
      <c r="C9" s="88" t="s">
        <v>916</v>
      </c>
      <c r="D9" s="26"/>
      <c r="E9" s="45" t="s">
        <v>917</v>
      </c>
    </row>
    <row r="10">
      <c r="A10" s="88" t="s">
        <v>916</v>
      </c>
      <c r="B10" s="19"/>
      <c r="C10" s="88" t="s">
        <v>918</v>
      </c>
      <c r="D10" s="26"/>
      <c r="E10" s="87" t="s">
        <v>919</v>
      </c>
    </row>
    <row r="11">
      <c r="A11" s="88" t="s">
        <v>918</v>
      </c>
      <c r="B11" s="19"/>
      <c r="C11" s="88" t="s">
        <v>920</v>
      </c>
      <c r="D11" s="26"/>
      <c r="E11" s="45" t="s">
        <v>921</v>
      </c>
    </row>
    <row r="12">
      <c r="A12" s="88" t="s">
        <v>920</v>
      </c>
      <c r="B12" s="19"/>
      <c r="C12" s="88" t="s">
        <v>922</v>
      </c>
      <c r="D12" s="26"/>
      <c r="E12" s="87" t="s">
        <v>923</v>
      </c>
    </row>
    <row r="13">
      <c r="A13" s="88" t="s">
        <v>922</v>
      </c>
      <c r="B13" s="19"/>
      <c r="C13" s="88" t="s">
        <v>924</v>
      </c>
      <c r="D13" s="26"/>
      <c r="E13" s="87" t="s">
        <v>925</v>
      </c>
    </row>
    <row r="14">
      <c r="A14" s="88" t="s">
        <v>924</v>
      </c>
      <c r="B14" s="19"/>
      <c r="C14" s="88" t="s">
        <v>926</v>
      </c>
      <c r="D14" s="26"/>
      <c r="E14" s="87" t="s">
        <v>927</v>
      </c>
    </row>
    <row r="15">
      <c r="A15" s="88" t="s">
        <v>926</v>
      </c>
      <c r="B15" s="19"/>
      <c r="C15" s="88" t="s">
        <v>928</v>
      </c>
      <c r="D15" s="26"/>
      <c r="E15" s="87" t="s">
        <v>929</v>
      </c>
    </row>
    <row r="16">
      <c r="A16" s="88" t="s">
        <v>928</v>
      </c>
      <c r="B16" s="19"/>
      <c r="C16" s="88" t="s">
        <v>930</v>
      </c>
      <c r="D16" s="26"/>
      <c r="E16" s="87" t="s">
        <v>897</v>
      </c>
    </row>
    <row r="17">
      <c r="A17" s="88" t="s">
        <v>930</v>
      </c>
      <c r="B17" s="19"/>
      <c r="C17" s="88" t="s">
        <v>931</v>
      </c>
      <c r="D17" s="26"/>
      <c r="E17" s="87" t="s">
        <v>901</v>
      </c>
    </row>
    <row r="18">
      <c r="A18" s="88" t="s">
        <v>931</v>
      </c>
      <c r="B18" s="19"/>
      <c r="C18" s="88" t="s">
        <v>932</v>
      </c>
      <c r="D18" s="26"/>
      <c r="E18" s="87" t="s">
        <v>904</v>
      </c>
    </row>
    <row r="19">
      <c r="A19" s="88" t="s">
        <v>932</v>
      </c>
      <c r="B19" s="19"/>
      <c r="C19" s="88" t="s">
        <v>933</v>
      </c>
      <c r="D19" s="26"/>
      <c r="E19" s="87" t="s">
        <v>907</v>
      </c>
    </row>
    <row r="20">
      <c r="A20" s="88" t="s">
        <v>900</v>
      </c>
      <c r="B20" s="90"/>
      <c r="C20" s="88" t="s">
        <v>934</v>
      </c>
      <c r="D20" s="26"/>
      <c r="E20" s="87" t="s">
        <v>910</v>
      </c>
    </row>
    <row r="21">
      <c r="A21" s="88" t="s">
        <v>903</v>
      </c>
      <c r="B21" s="90"/>
      <c r="C21" s="88" t="s">
        <v>935</v>
      </c>
      <c r="D21" s="26"/>
      <c r="E21" s="87" t="s">
        <v>912</v>
      </c>
    </row>
    <row r="22">
      <c r="A22" s="88" t="s">
        <v>898</v>
      </c>
      <c r="B22" s="19"/>
      <c r="C22" s="88" t="s">
        <v>936</v>
      </c>
      <c r="E22" s="87" t="s">
        <v>914</v>
      </c>
    </row>
    <row r="23">
      <c r="A23" s="88" t="s">
        <v>906</v>
      </c>
      <c r="B23" s="90"/>
      <c r="C23" s="88" t="s">
        <v>937</v>
      </c>
      <c r="E23" s="87" t="s">
        <v>916</v>
      </c>
    </row>
    <row r="24">
      <c r="A24" s="88" t="s">
        <v>933</v>
      </c>
      <c r="B24" s="19"/>
      <c r="C24" s="88" t="s">
        <v>938</v>
      </c>
      <c r="E24" s="87" t="s">
        <v>918</v>
      </c>
    </row>
    <row r="25">
      <c r="A25" s="88" t="s">
        <v>934</v>
      </c>
      <c r="B25" s="19"/>
      <c r="C25" s="88" t="s">
        <v>939</v>
      </c>
      <c r="E25" s="87" t="s">
        <v>920</v>
      </c>
    </row>
    <row r="26">
      <c r="A26" s="88" t="s">
        <v>935</v>
      </c>
      <c r="B26" s="19"/>
      <c r="C26" s="88" t="s">
        <v>940</v>
      </c>
      <c r="D26" s="26"/>
      <c r="E26" s="87" t="s">
        <v>922</v>
      </c>
    </row>
    <row r="27">
      <c r="A27" s="88" t="s">
        <v>936</v>
      </c>
      <c r="B27" s="19"/>
      <c r="C27" s="88" t="s">
        <v>941</v>
      </c>
      <c r="D27" s="26"/>
      <c r="E27" s="87" t="s">
        <v>924</v>
      </c>
    </row>
    <row r="28">
      <c r="A28" s="88" t="s">
        <v>937</v>
      </c>
      <c r="B28" s="19"/>
      <c r="C28" s="88" t="s">
        <v>942</v>
      </c>
      <c r="D28" s="25"/>
      <c r="E28" s="87" t="s">
        <v>926</v>
      </c>
    </row>
    <row r="29">
      <c r="A29" s="88" t="s">
        <v>938</v>
      </c>
      <c r="B29" s="19"/>
      <c r="C29" s="91"/>
      <c r="D29" s="26"/>
      <c r="E29" s="87" t="s">
        <v>928</v>
      </c>
    </row>
    <row r="30">
      <c r="A30" s="88" t="s">
        <v>939</v>
      </c>
      <c r="B30" s="19"/>
      <c r="C30" s="91"/>
      <c r="D30" s="25"/>
      <c r="E30" s="87" t="s">
        <v>930</v>
      </c>
    </row>
    <row r="31">
      <c r="A31" s="88" t="s">
        <v>940</v>
      </c>
      <c r="B31" s="19"/>
      <c r="C31" s="91"/>
      <c r="D31" s="26"/>
      <c r="E31" s="87" t="s">
        <v>931</v>
      </c>
    </row>
    <row r="32">
      <c r="A32" s="88" t="s">
        <v>941</v>
      </c>
      <c r="B32" s="19"/>
      <c r="C32" s="91"/>
      <c r="D32" s="26"/>
      <c r="E32" s="87" t="s">
        <v>932</v>
      </c>
    </row>
    <row r="33">
      <c r="A33" s="88" t="s">
        <v>909</v>
      </c>
      <c r="B33" s="90"/>
      <c r="C33" s="91"/>
      <c r="D33" s="26"/>
      <c r="E33" s="87" t="s">
        <v>943</v>
      </c>
    </row>
    <row r="34">
      <c r="A34" s="88" t="s">
        <v>942</v>
      </c>
      <c r="B34" s="19"/>
      <c r="C34" s="91"/>
      <c r="D34" s="26"/>
      <c r="E34" s="87" t="s">
        <v>944</v>
      </c>
    </row>
    <row r="35">
      <c r="A35" s="26"/>
      <c r="B35" s="26"/>
      <c r="C35" s="26"/>
      <c r="E35" s="87" t="s">
        <v>945</v>
      </c>
    </row>
    <row r="36">
      <c r="A36" s="26"/>
      <c r="B36" s="26"/>
      <c r="C36" s="26"/>
      <c r="E36" s="87" t="s">
        <v>946</v>
      </c>
    </row>
    <row r="37">
      <c r="A37" s="26"/>
      <c r="B37" s="26"/>
      <c r="C37" s="26"/>
      <c r="E37" s="87" t="s">
        <v>947</v>
      </c>
    </row>
    <row r="38">
      <c r="A38" s="26"/>
      <c r="B38" s="26"/>
      <c r="C38" s="26"/>
      <c r="E38" s="87" t="s">
        <v>948</v>
      </c>
    </row>
    <row r="39">
      <c r="A39" s="26"/>
      <c r="B39" s="26"/>
      <c r="C39" s="26"/>
      <c r="D39" s="26"/>
      <c r="E39" s="87" t="s">
        <v>949</v>
      </c>
    </row>
    <row r="40">
      <c r="A40" s="26"/>
      <c r="B40" s="26"/>
      <c r="C40" s="26"/>
      <c r="D40" s="26"/>
      <c r="E40" s="87" t="s">
        <v>950</v>
      </c>
    </row>
    <row r="41">
      <c r="A41" s="26"/>
      <c r="B41" s="26"/>
      <c r="C41" s="26"/>
      <c r="D41" s="26"/>
      <c r="E41" s="87" t="s">
        <v>951</v>
      </c>
    </row>
    <row r="42">
      <c r="A42" s="26"/>
      <c r="C42" s="26"/>
      <c r="D42" s="26"/>
      <c r="E42" s="87" t="s">
        <v>952</v>
      </c>
    </row>
    <row r="43">
      <c r="A43" s="26"/>
      <c r="C43" s="26"/>
      <c r="D43" s="26"/>
      <c r="E43" s="87" t="s">
        <v>953</v>
      </c>
    </row>
    <row r="44">
      <c r="A44" s="26"/>
      <c r="C44" s="26"/>
      <c r="D44" s="26"/>
      <c r="E44" s="87" t="s">
        <v>954</v>
      </c>
    </row>
    <row r="45">
      <c r="A45" s="26"/>
      <c r="C45" s="26"/>
      <c r="D45" s="26"/>
      <c r="E45" s="87" t="s">
        <v>955</v>
      </c>
    </row>
    <row r="46">
      <c r="A46" s="26"/>
      <c r="B46" s="26"/>
      <c r="C46" s="26"/>
      <c r="D46" s="26"/>
      <c r="E46" s="87" t="s">
        <v>956</v>
      </c>
    </row>
    <row r="47">
      <c r="A47" s="26"/>
      <c r="C47" s="26"/>
      <c r="D47" s="26"/>
      <c r="E47" s="87" t="s">
        <v>957</v>
      </c>
    </row>
    <row r="48">
      <c r="A48" s="26"/>
      <c r="C48" s="26"/>
      <c r="D48" s="26"/>
      <c r="E48" s="87" t="s">
        <v>958</v>
      </c>
    </row>
    <row r="49">
      <c r="A49" s="26"/>
      <c r="C49" s="26"/>
      <c r="D49" s="26"/>
      <c r="E49" s="87" t="s">
        <v>959</v>
      </c>
    </row>
    <row r="50">
      <c r="A50" s="26"/>
      <c r="C50" s="26"/>
      <c r="D50" s="26"/>
      <c r="E50" s="87" t="s">
        <v>960</v>
      </c>
    </row>
    <row r="51">
      <c r="A51" s="26"/>
      <c r="C51" s="26"/>
      <c r="D51" s="26"/>
      <c r="E51" s="87" t="s">
        <v>961</v>
      </c>
    </row>
    <row r="52">
      <c r="A52" s="26"/>
      <c r="C52" s="26"/>
      <c r="D52" s="26"/>
      <c r="E52" s="87" t="s">
        <v>962</v>
      </c>
    </row>
    <row r="53">
      <c r="A53" s="26"/>
      <c r="B53" s="26"/>
      <c r="C53" s="26"/>
      <c r="D53" s="26"/>
      <c r="E53" s="87" t="s">
        <v>963</v>
      </c>
    </row>
    <row r="54">
      <c r="A54" s="26"/>
      <c r="B54" s="26"/>
      <c r="C54" s="26"/>
      <c r="D54" s="26"/>
      <c r="E54" s="87" t="s">
        <v>964</v>
      </c>
    </row>
    <row r="55">
      <c r="A55" s="26"/>
      <c r="B55" s="26"/>
      <c r="C55" s="26"/>
      <c r="D55" s="26"/>
      <c r="E55" s="87" t="s">
        <v>965</v>
      </c>
    </row>
    <row r="56">
      <c r="A56" s="26"/>
      <c r="B56" s="26"/>
      <c r="C56" s="26"/>
      <c r="D56" s="26"/>
      <c r="E56" s="87" t="s">
        <v>966</v>
      </c>
    </row>
    <row r="57">
      <c r="A57" s="26"/>
      <c r="B57" s="26"/>
      <c r="C57" s="26"/>
      <c r="D57" s="26"/>
      <c r="E57" s="87" t="s">
        <v>967</v>
      </c>
    </row>
    <row r="58">
      <c r="A58" s="26"/>
      <c r="C58" s="26"/>
      <c r="D58" s="26"/>
      <c r="E58" s="87" t="s">
        <v>968</v>
      </c>
    </row>
    <row r="59">
      <c r="A59" s="26"/>
      <c r="C59" s="26"/>
      <c r="D59" s="26"/>
      <c r="E59" s="87" t="s">
        <v>969</v>
      </c>
    </row>
    <row r="60">
      <c r="A60" s="26"/>
      <c r="C60" s="26"/>
      <c r="D60" s="26"/>
      <c r="E60" s="87" t="s">
        <v>970</v>
      </c>
    </row>
    <row r="61">
      <c r="A61" s="26"/>
      <c r="C61" s="26"/>
      <c r="D61" s="26"/>
      <c r="E61" s="87" t="s">
        <v>971</v>
      </c>
    </row>
    <row r="62">
      <c r="A62" s="26"/>
      <c r="C62" s="26"/>
      <c r="D62" s="26"/>
      <c r="E62" s="87" t="s">
        <v>972</v>
      </c>
    </row>
    <row r="63">
      <c r="A63" s="26"/>
      <c r="C63" s="26"/>
      <c r="D63" s="26"/>
      <c r="E63" s="87" t="s">
        <v>973</v>
      </c>
    </row>
    <row r="64">
      <c r="A64" s="26"/>
      <c r="C64" s="26"/>
      <c r="D64" s="26"/>
      <c r="E64" s="87" t="s">
        <v>974</v>
      </c>
    </row>
    <row r="65">
      <c r="A65" s="26"/>
      <c r="C65" s="26"/>
      <c r="D65" s="26"/>
      <c r="E65" s="87" t="s">
        <v>898</v>
      </c>
    </row>
    <row r="66">
      <c r="A66" s="26"/>
      <c r="D66" s="26"/>
      <c r="E66" s="87" t="s">
        <v>975</v>
      </c>
    </row>
    <row r="67">
      <c r="A67" s="26"/>
      <c r="C67" s="26"/>
      <c r="D67" s="26"/>
      <c r="E67" s="87" t="s">
        <v>976</v>
      </c>
    </row>
    <row r="68">
      <c r="A68" s="26"/>
      <c r="C68" s="26"/>
      <c r="D68" s="26"/>
      <c r="E68" s="87" t="s">
        <v>977</v>
      </c>
    </row>
    <row r="69">
      <c r="A69" s="26"/>
      <c r="C69" s="26"/>
      <c r="D69" s="26"/>
      <c r="E69" s="87" t="s">
        <v>978</v>
      </c>
    </row>
    <row r="70">
      <c r="A70" s="26"/>
      <c r="C70" s="26"/>
      <c r="D70" s="26"/>
      <c r="E70" s="87" t="s">
        <v>979</v>
      </c>
    </row>
    <row r="71">
      <c r="A71" s="26"/>
      <c r="C71" s="26"/>
      <c r="D71" s="26"/>
      <c r="E71" s="87" t="s">
        <v>980</v>
      </c>
    </row>
    <row r="72">
      <c r="A72" s="26"/>
      <c r="C72" s="26"/>
      <c r="D72" s="26"/>
      <c r="E72" s="87" t="s">
        <v>981</v>
      </c>
    </row>
    <row r="73">
      <c r="A73" s="26"/>
      <c r="C73" s="26"/>
      <c r="D73" s="26"/>
      <c r="E73" s="87" t="s">
        <v>982</v>
      </c>
    </row>
    <row r="74">
      <c r="A74" s="26"/>
      <c r="C74" s="26"/>
      <c r="D74" s="26"/>
      <c r="E74" s="87" t="s">
        <v>983</v>
      </c>
    </row>
    <row r="75">
      <c r="A75" s="89"/>
      <c r="C75" s="26"/>
      <c r="D75" s="26"/>
      <c r="E75" s="87" t="s">
        <v>984</v>
      </c>
    </row>
    <row r="76">
      <c r="A76" s="26"/>
      <c r="C76" s="26"/>
      <c r="D76" s="26"/>
      <c r="E76" s="87" t="s">
        <v>985</v>
      </c>
    </row>
    <row r="77">
      <c r="A77" s="26"/>
      <c r="C77" s="26"/>
      <c r="D77" s="26"/>
      <c r="E77" s="87" t="s">
        <v>986</v>
      </c>
    </row>
    <row r="78">
      <c r="A78" s="26"/>
      <c r="C78" s="26"/>
      <c r="D78" s="26"/>
      <c r="E78" s="87" t="s">
        <v>987</v>
      </c>
    </row>
    <row r="79">
      <c r="A79" s="26"/>
      <c r="C79" s="26"/>
      <c r="D79" s="26"/>
      <c r="E79" s="87" t="s">
        <v>988</v>
      </c>
    </row>
    <row r="80">
      <c r="A80" s="26"/>
      <c r="C80" s="26"/>
      <c r="D80" s="26"/>
      <c r="E80" s="87" t="s">
        <v>989</v>
      </c>
    </row>
    <row r="81">
      <c r="A81" s="26"/>
      <c r="C81" s="26"/>
      <c r="D81" s="26"/>
      <c r="E81" s="87" t="s">
        <v>933</v>
      </c>
    </row>
    <row r="82">
      <c r="A82" s="26"/>
      <c r="C82" s="26"/>
      <c r="D82" s="26"/>
      <c r="E82" s="87" t="s">
        <v>934</v>
      </c>
    </row>
    <row r="83">
      <c r="A83" s="26"/>
      <c r="C83" s="26"/>
      <c r="D83" s="26"/>
      <c r="E83" s="87" t="s">
        <v>935</v>
      </c>
    </row>
    <row r="84">
      <c r="A84" s="26"/>
      <c r="C84" s="26"/>
      <c r="D84" s="26"/>
      <c r="E84" s="87" t="s">
        <v>936</v>
      </c>
    </row>
    <row r="85">
      <c r="A85" s="26"/>
      <c r="C85" s="26"/>
      <c r="D85" s="26"/>
      <c r="E85" s="87" t="s">
        <v>937</v>
      </c>
    </row>
    <row r="86">
      <c r="A86" s="26"/>
      <c r="C86" s="26"/>
      <c r="D86" s="26"/>
      <c r="E86" s="87" t="s">
        <v>938</v>
      </c>
    </row>
    <row r="87">
      <c r="A87" s="26"/>
      <c r="C87" s="26"/>
      <c r="D87" s="26"/>
      <c r="E87" s="87" t="s">
        <v>939</v>
      </c>
    </row>
    <row r="88">
      <c r="A88" s="26"/>
      <c r="C88" s="26"/>
      <c r="D88" s="26"/>
      <c r="E88" s="87" t="s">
        <v>940</v>
      </c>
    </row>
    <row r="89">
      <c r="A89" s="26"/>
      <c r="C89" s="26"/>
      <c r="D89" s="26"/>
      <c r="E89" s="87" t="s">
        <v>941</v>
      </c>
    </row>
    <row r="90">
      <c r="A90" s="26"/>
      <c r="C90" s="26"/>
      <c r="D90" s="26"/>
      <c r="E90" s="87" t="s">
        <v>990</v>
      </c>
    </row>
    <row r="91">
      <c r="A91" s="26"/>
      <c r="B91" s="26"/>
      <c r="C91" s="26"/>
      <c r="D91" s="26"/>
      <c r="E91" s="87" t="s">
        <v>991</v>
      </c>
    </row>
    <row r="92">
      <c r="A92" s="26"/>
      <c r="B92" s="26"/>
      <c r="C92" s="26"/>
      <c r="D92" s="26"/>
      <c r="E92" s="87" t="s">
        <v>992</v>
      </c>
    </row>
    <row r="93">
      <c r="A93" s="26"/>
      <c r="B93" s="26"/>
      <c r="C93" s="26"/>
      <c r="D93" s="26"/>
      <c r="E93" s="87" t="s">
        <v>993</v>
      </c>
    </row>
    <row r="94">
      <c r="A94" s="26"/>
      <c r="B94" s="26"/>
      <c r="C94" s="26"/>
      <c r="D94" s="26"/>
      <c r="E94" s="87" t="s">
        <v>994</v>
      </c>
    </row>
    <row r="95">
      <c r="A95" s="26"/>
      <c r="B95" s="26"/>
      <c r="C95" s="26"/>
      <c r="D95" s="26"/>
      <c r="E95" s="87" t="s">
        <v>995</v>
      </c>
    </row>
    <row r="96">
      <c r="A96" s="26"/>
      <c r="B96" s="26"/>
      <c r="C96" s="26"/>
      <c r="D96" s="26"/>
      <c r="E96" s="87" t="s">
        <v>996</v>
      </c>
    </row>
    <row r="97">
      <c r="A97" s="26"/>
      <c r="B97" s="26"/>
      <c r="C97" s="26"/>
      <c r="D97" s="26"/>
      <c r="E97" s="87" t="s">
        <v>997</v>
      </c>
    </row>
    <row r="98">
      <c r="A98" s="26"/>
      <c r="B98" s="26"/>
      <c r="C98" s="26"/>
      <c r="D98" s="26"/>
      <c r="E98" s="87" t="s">
        <v>998</v>
      </c>
    </row>
    <row r="99">
      <c r="A99" s="26"/>
      <c r="B99" s="26"/>
      <c r="C99" s="26"/>
      <c r="D99" s="26"/>
      <c r="E99" s="87" t="s">
        <v>999</v>
      </c>
    </row>
    <row r="100">
      <c r="A100" s="26"/>
      <c r="B100" s="26"/>
      <c r="C100" s="26"/>
      <c r="D100" s="26"/>
      <c r="E100" s="87" t="s">
        <v>1000</v>
      </c>
    </row>
    <row r="101">
      <c r="A101" s="26"/>
      <c r="B101" s="26"/>
      <c r="C101" s="26"/>
      <c r="D101" s="26"/>
      <c r="E101" s="87" t="s">
        <v>1001</v>
      </c>
    </row>
    <row r="102">
      <c r="A102" s="26"/>
      <c r="B102" s="26"/>
      <c r="C102" s="26"/>
      <c r="D102" s="26"/>
      <c r="E102" s="87" t="s">
        <v>1002</v>
      </c>
    </row>
    <row r="103">
      <c r="A103" s="26"/>
      <c r="B103" s="26"/>
      <c r="C103" s="26"/>
      <c r="D103" s="26"/>
      <c r="E103" s="87" t="s">
        <v>1003</v>
      </c>
    </row>
    <row r="104">
      <c r="A104" s="26"/>
      <c r="B104" s="26"/>
      <c r="C104" s="26"/>
      <c r="D104" s="26"/>
      <c r="E104" s="87" t="s">
        <v>1004</v>
      </c>
    </row>
    <row r="105">
      <c r="A105" s="26"/>
      <c r="B105" s="26"/>
      <c r="C105" s="26"/>
      <c r="D105" s="26"/>
      <c r="E105" s="87" t="s">
        <v>942</v>
      </c>
    </row>
    <row r="106">
      <c r="A106" s="26"/>
      <c r="B106" s="26"/>
      <c r="C106" s="26"/>
      <c r="D106" s="26"/>
    </row>
    <row r="107">
      <c r="A107" s="26"/>
      <c r="B107" s="26"/>
      <c r="C107" s="26"/>
      <c r="D107" s="26"/>
    </row>
    <row r="108">
      <c r="A108" s="26"/>
      <c r="B108" s="26"/>
      <c r="C108" s="26"/>
      <c r="D108" s="26"/>
    </row>
    <row r="109">
      <c r="A109" s="26"/>
      <c r="B109" s="26"/>
      <c r="C109" s="26"/>
      <c r="D109" s="26"/>
    </row>
    <row r="110">
      <c r="A110" s="26"/>
      <c r="B110" s="26"/>
      <c r="C110" s="26"/>
      <c r="D110" s="26"/>
    </row>
    <row r="111">
      <c r="A111" s="26"/>
      <c r="B111" s="26"/>
      <c r="C111" s="26"/>
      <c r="D111" s="26"/>
    </row>
    <row r="112">
      <c r="A112" s="26"/>
      <c r="B112" s="26"/>
      <c r="C112" s="26"/>
      <c r="D112" s="26"/>
    </row>
    <row r="113">
      <c r="A113" s="26"/>
      <c r="B113" s="26"/>
      <c r="C113" s="26"/>
      <c r="D113" s="26"/>
    </row>
    <row r="114">
      <c r="A114" s="26"/>
    </row>
    <row r="115">
      <c r="A115" s="26"/>
    </row>
    <row r="116">
      <c r="A116" s="26"/>
    </row>
  </sheetData>
  <drawing r:id="rId1"/>
</worksheet>
</file>